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C:\Users\yihan-chen\Desktop\"/>
    </mc:Choice>
  </mc:AlternateContent>
  <xr:revisionPtr revIDLastSave="0" documentId="13_ncr:1_{82A35C2F-5830-4BF9-8652-ECA621F0E652}" xr6:coauthVersionLast="45" xr6:coauthVersionMax="45" xr10:uidLastSave="{00000000-0000-0000-0000-000000000000}"/>
  <bookViews>
    <workbookView xWindow="-110" yWindow="-110" windowWidth="19420" windowHeight="10420" tabRatio="848" xr2:uid="{00000000-000D-0000-FFFF-FFFF00000000}"/>
  </bookViews>
  <sheets>
    <sheet name="Mode d'emploi" sheetId="1" r:id="rId1"/>
    <sheet name="Evaluation" sheetId="2" r:id="rId2"/>
    <sheet name="Résultats Globaux" sheetId="3" r:id="rId3"/>
    <sheet name="Maîtrise documentaire" sheetId="5" r:id="rId4"/>
    <sheet name="Déclaration ISO 17050" sheetId="6" r:id="rId5"/>
    <sheet name="Utilitaires" sheetId="7" state="hidden" r:id="rId6"/>
  </sheets>
  <definedNames>
    <definedName name="Art._4">Evaluation!$C$11</definedName>
    <definedName name="Choix_de__VÉRACITÉ">Utilitaires!$B$4:$B$7</definedName>
    <definedName name="liste" localSheetId="3">Utilitaires!$B$2:$B$7</definedName>
    <definedName name="liste">Utilitaires!$B$2:$B$7</definedName>
    <definedName name="_xlnm.Print_Area" localSheetId="4">'Déclaration ISO 17050'!$A$2:$F$40</definedName>
    <definedName name="_xlnm.Print_Area" localSheetId="1">Evaluation!$C$2:$I$124</definedName>
    <definedName name="_xlnm.Print_Area" localSheetId="3">'Maîtrise documentaire'!$A$2:$I$29</definedName>
    <definedName name="_xlnm.Print_Area" localSheetId="0">'Mode d''emploi'!$A$3:$I$29</definedName>
    <definedName name="_xlnm.Print_Area" localSheetId="2">'Résultats Globaux'!$A$2:$H$46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2" l="1"/>
  <c r="A18" i="3" l="1"/>
  <c r="F13" i="6" l="1"/>
  <c r="D8" i="3" l="1"/>
  <c r="G7" i="5" l="1"/>
  <c r="E7" i="5"/>
  <c r="E9" i="5"/>
  <c r="G9" i="5"/>
  <c r="E8" i="5"/>
  <c r="B9" i="5"/>
  <c r="A9" i="5"/>
  <c r="A8" i="5"/>
  <c r="A7" i="5"/>
  <c r="C8" i="3"/>
  <c r="E6" i="3"/>
  <c r="E8" i="3"/>
  <c r="G8" i="3"/>
  <c r="E7" i="3"/>
  <c r="D6" i="6"/>
  <c r="B36" i="3"/>
  <c r="F32" i="3"/>
  <c r="B31" i="3"/>
  <c r="B29" i="3"/>
  <c r="D103" i="7" l="1"/>
  <c r="B112" i="7" s="1"/>
  <c r="C103" i="5"/>
  <c r="C98" i="7"/>
  <c r="C97" i="7"/>
  <c r="C96" i="7"/>
  <c r="C95" i="7"/>
  <c r="C94" i="7"/>
  <c r="C92" i="7"/>
  <c r="C93" i="7"/>
  <c r="B91" i="7"/>
  <c r="B96" i="7" s="1"/>
  <c r="C2" i="3"/>
  <c r="E4" i="2"/>
  <c r="B105" i="7" l="1"/>
  <c r="B109" i="7"/>
  <c r="B106" i="7"/>
  <c r="B110" i="7"/>
  <c r="B107" i="7"/>
  <c r="B111" i="7"/>
  <c r="B104" i="7"/>
  <c r="B108" i="7"/>
  <c r="B98" i="7"/>
  <c r="B95" i="7"/>
  <c r="B93" i="7"/>
  <c r="B97" i="7"/>
  <c r="B94" i="7"/>
  <c r="B92" i="7"/>
  <c r="B85" i="7" l="1"/>
  <c r="B84" i="7"/>
  <c r="B83" i="7"/>
  <c r="B82" i="7"/>
  <c r="A6" i="6" l="1"/>
  <c r="D31" i="6"/>
  <c r="B72" i="7"/>
  <c r="B71" i="7"/>
  <c r="B70" i="7"/>
  <c r="B69" i="7"/>
  <c r="C21" i="7" l="1"/>
  <c r="B15" i="7" s="1"/>
  <c r="F3" i="7"/>
  <c r="E3" i="7"/>
  <c r="C6" i="3" l="1"/>
  <c r="H3" i="7"/>
  <c r="C2" i="2"/>
  <c r="F36" i="3" l="1"/>
  <c r="F35" i="3"/>
  <c r="F34" i="3"/>
  <c r="F33" i="3"/>
  <c r="C5" i="7" l="1"/>
  <c r="G6" i="3"/>
  <c r="B21" i="6"/>
  <c r="B20" i="6"/>
  <c r="B19" i="6"/>
  <c r="B18" i="6"/>
  <c r="B17" i="6"/>
  <c r="B16" i="6"/>
  <c r="B15" i="6"/>
  <c r="A46" i="3"/>
  <c r="A45" i="3"/>
  <c r="A44" i="3"/>
  <c r="A43" i="3"/>
  <c r="A42" i="3"/>
  <c r="A41" i="3"/>
  <c r="A40" i="3"/>
  <c r="A39" i="3"/>
  <c r="A37" i="3"/>
  <c r="A36" i="3"/>
  <c r="A35" i="3"/>
  <c r="A34" i="3"/>
  <c r="A33" i="3"/>
  <c r="A32" i="3"/>
  <c r="A30" i="3"/>
  <c r="A29" i="3"/>
  <c r="C63" i="7"/>
  <c r="C62" i="7"/>
  <c r="C61" i="7"/>
  <c r="C60" i="7"/>
  <c r="C59" i="7"/>
  <c r="C58" i="7"/>
  <c r="C57" i="7"/>
  <c r="B63" i="7"/>
  <c r="B62" i="7"/>
  <c r="B61" i="7"/>
  <c r="B60" i="7"/>
  <c r="B59" i="7"/>
  <c r="B58" i="7"/>
  <c r="B57" i="7"/>
  <c r="B48" i="7"/>
  <c r="B49" i="7"/>
  <c r="F43" i="3"/>
  <c r="F38" i="3"/>
  <c r="F28" i="3"/>
  <c r="B12" i="7"/>
  <c r="E12" i="7" s="1"/>
  <c r="B2" i="7"/>
  <c r="B4" i="7"/>
  <c r="E4" i="7" s="1"/>
  <c r="B5" i="7"/>
  <c r="F5" i="7" s="1"/>
  <c r="B6" i="7"/>
  <c r="C3" i="7"/>
  <c r="D3" i="7"/>
  <c r="B21" i="7" s="1"/>
  <c r="C4" i="7"/>
  <c r="D4" i="7"/>
  <c r="F24" i="1"/>
  <c r="D24" i="1"/>
  <c r="D5" i="7" s="1"/>
  <c r="C6" i="7"/>
  <c r="F25" i="1"/>
  <c r="D25" i="1" s="1"/>
  <c r="D6" i="7" s="1"/>
  <c r="B7" i="7"/>
  <c r="K7" i="7" s="1"/>
  <c r="C7" i="7"/>
  <c r="D7" i="7"/>
  <c r="F23" i="1"/>
  <c r="B11" i="7"/>
  <c r="E11" i="7" s="1"/>
  <c r="C12" i="7"/>
  <c r="B14" i="7"/>
  <c r="B13" i="7"/>
  <c r="C13" i="7"/>
  <c r="B22" i="7"/>
  <c r="C22" i="7" s="1"/>
  <c r="C11" i="7"/>
  <c r="C14" i="7"/>
  <c r="G44" i="3"/>
  <c r="B32" i="3"/>
  <c r="F44" i="3"/>
  <c r="F2" i="7"/>
  <c r="G2" i="7"/>
  <c r="H2" i="7"/>
  <c r="J2" i="7"/>
  <c r="J3" i="7"/>
  <c r="G3" i="7"/>
  <c r="I3" i="7"/>
  <c r="K3" i="7"/>
  <c r="B20" i="7"/>
  <c r="B38" i="3"/>
  <c r="A6" i="3"/>
  <c r="B30" i="3"/>
  <c r="A8" i="3"/>
  <c r="B54" i="7"/>
  <c r="B53" i="7"/>
  <c r="B52" i="7"/>
  <c r="B51" i="7"/>
  <c r="B50" i="7"/>
  <c r="G45" i="3"/>
  <c r="F45" i="3"/>
  <c r="F42" i="3"/>
  <c r="F40" i="3"/>
  <c r="F41" i="3"/>
  <c r="F39" i="3"/>
  <c r="F37" i="3"/>
  <c r="F31" i="3"/>
  <c r="F30" i="3"/>
  <c r="F29" i="3"/>
  <c r="B46" i="3"/>
  <c r="B45" i="3"/>
  <c r="B44" i="3"/>
  <c r="B43" i="3"/>
  <c r="B42" i="3"/>
  <c r="B41" i="3"/>
  <c r="B40" i="3"/>
  <c r="B39" i="3"/>
  <c r="A7" i="3"/>
  <c r="C14" i="2"/>
  <c r="B37" i="3"/>
  <c r="B35" i="3"/>
  <c r="B34" i="3"/>
  <c r="B33" i="3"/>
  <c r="D38" i="6"/>
  <c r="F36" i="6"/>
  <c r="D36" i="6"/>
  <c r="D33" i="6"/>
  <c r="A9" i="6"/>
  <c r="B28" i="3"/>
  <c r="C7" i="3"/>
  <c r="C23" i="7"/>
  <c r="C27" i="7" l="1"/>
  <c r="C26" i="7"/>
  <c r="C29" i="7"/>
  <c r="C31" i="7"/>
  <c r="C32" i="7"/>
  <c r="D26" i="7"/>
  <c r="D31" i="7"/>
  <c r="D22" i="7"/>
  <c r="F13" i="2"/>
  <c r="J13" i="2" s="1"/>
  <c r="C28" i="7"/>
  <c r="D21" i="7"/>
  <c r="D32" i="7"/>
  <c r="D24" i="7"/>
  <c r="D27" i="7"/>
  <c r="C30" i="7"/>
  <c r="C24" i="7"/>
  <c r="D25" i="7"/>
  <c r="D23" i="7"/>
  <c r="D28" i="7"/>
  <c r="D30" i="7"/>
  <c r="D29" i="7"/>
  <c r="C25" i="7"/>
  <c r="K2" i="7"/>
  <c r="G105" i="2"/>
  <c r="G17" i="2"/>
  <c r="G36" i="2"/>
  <c r="G89" i="2"/>
  <c r="G40" i="2"/>
  <c r="G111" i="2"/>
  <c r="G54" i="2"/>
  <c r="G27" i="2"/>
  <c r="G64" i="2"/>
  <c r="G24" i="2"/>
  <c r="G34" i="2"/>
  <c r="G50" i="2"/>
  <c r="G61" i="2"/>
  <c r="G69" i="2"/>
  <c r="G101" i="2"/>
  <c r="G118" i="2"/>
  <c r="G20" i="2"/>
  <c r="G31" i="2"/>
  <c r="G44" i="2"/>
  <c r="G46" i="2"/>
  <c r="G60" i="2"/>
  <c r="G73" i="2"/>
  <c r="G97" i="2"/>
  <c r="G22" i="2"/>
  <c r="G29" i="2"/>
  <c r="G42" i="2"/>
  <c r="G55" i="2"/>
  <c r="G57" i="2"/>
  <c r="G84" i="2"/>
  <c r="I4" i="7"/>
  <c r="F64" i="2"/>
  <c r="J64" i="2" s="1"/>
  <c r="H4" i="7"/>
  <c r="G122" i="2"/>
  <c r="K4" i="7"/>
  <c r="G4" i="7"/>
  <c r="J4" i="7"/>
  <c r="F4" i="7"/>
  <c r="F14" i="2"/>
  <c r="J14" i="2" s="1"/>
  <c r="F27" i="2"/>
  <c r="F26" i="2" s="1"/>
  <c r="D35" i="3" s="1"/>
  <c r="F20" i="2"/>
  <c r="F19" i="2" s="1"/>
  <c r="D32" i="3" s="1"/>
  <c r="F44" i="2"/>
  <c r="J44" i="2" s="1"/>
  <c r="F38" i="2"/>
  <c r="J38" i="2" s="1"/>
  <c r="F60" i="2"/>
  <c r="J60" i="2" s="1"/>
  <c r="F53" i="2"/>
  <c r="J53" i="2" s="1"/>
  <c r="F82" i="2"/>
  <c r="F67" i="2"/>
  <c r="J67" i="2" s="1"/>
  <c r="F113" i="2"/>
  <c r="J113" i="2" s="1"/>
  <c r="F109" i="2"/>
  <c r="J109" i="2" s="1"/>
  <c r="F104" i="2"/>
  <c r="J104" i="2" s="1"/>
  <c r="F98" i="2"/>
  <c r="J98" i="2" s="1"/>
  <c r="F92" i="2"/>
  <c r="F124" i="2"/>
  <c r="J124" i="2" s="1"/>
  <c r="F119" i="2"/>
  <c r="J119" i="2" s="1"/>
  <c r="F103" i="2"/>
  <c r="J103" i="2" s="1"/>
  <c r="F72" i="2"/>
  <c r="J72" i="2" s="1"/>
  <c r="G67" i="2"/>
  <c r="G68" i="2"/>
  <c r="G72" i="2"/>
  <c r="G92" i="2"/>
  <c r="G104" i="2"/>
  <c r="G100" i="2"/>
  <c r="G95" i="2"/>
  <c r="G114" i="2"/>
  <c r="G110" i="2"/>
  <c r="G116" i="2"/>
  <c r="J7" i="7"/>
  <c r="I7" i="7"/>
  <c r="H7" i="7"/>
  <c r="G7" i="7"/>
  <c r="F7" i="7"/>
  <c r="F25" i="2"/>
  <c r="F50" i="2"/>
  <c r="F49" i="2" s="1"/>
  <c r="D46" i="3" s="1"/>
  <c r="F43" i="2"/>
  <c r="J43" i="2" s="1"/>
  <c r="F36" i="2"/>
  <c r="J36" i="2" s="1"/>
  <c r="F59" i="2"/>
  <c r="F86" i="2"/>
  <c r="J86" i="2" s="1"/>
  <c r="F71" i="2"/>
  <c r="J71" i="2" s="1"/>
  <c r="F66" i="2"/>
  <c r="J66" i="2" s="1"/>
  <c r="F112" i="2"/>
  <c r="J112" i="2" s="1"/>
  <c r="F108" i="2"/>
  <c r="J108" i="2" s="1"/>
  <c r="F101" i="2"/>
  <c r="F97" i="2"/>
  <c r="J97" i="2" s="1"/>
  <c r="F91" i="2"/>
  <c r="J91" i="2" s="1"/>
  <c r="F123" i="2"/>
  <c r="F118" i="2"/>
  <c r="F102" i="2"/>
  <c r="J102" i="2" s="1"/>
  <c r="F68" i="2"/>
  <c r="J68" i="2" s="1"/>
  <c r="G25" i="2"/>
  <c r="G38" i="2"/>
  <c r="G43" i="2"/>
  <c r="G48" i="2"/>
  <c r="G53" i="2"/>
  <c r="G66" i="2"/>
  <c r="G71" i="2"/>
  <c r="G82" i="2"/>
  <c r="G86" i="2"/>
  <c r="G91" i="2"/>
  <c r="G103" i="2"/>
  <c r="G99" i="2"/>
  <c r="G109" i="2"/>
  <c r="G113" i="2"/>
  <c r="G120" i="2"/>
  <c r="G123" i="2"/>
  <c r="K6" i="7"/>
  <c r="J6" i="7"/>
  <c r="I6" i="7"/>
  <c r="H6" i="7"/>
  <c r="G6" i="7"/>
  <c r="F6" i="7"/>
  <c r="F17" i="2"/>
  <c r="F31" i="2"/>
  <c r="F30" i="2" s="1"/>
  <c r="D37" i="3" s="1"/>
  <c r="F24" i="2"/>
  <c r="J24" i="2" s="1"/>
  <c r="F48" i="2"/>
  <c r="J48" i="2" s="1"/>
  <c r="F42" i="2"/>
  <c r="J42" i="2" s="1"/>
  <c r="F34" i="2"/>
  <c r="J34" i="2" s="1"/>
  <c r="F55" i="2"/>
  <c r="J55" i="2" s="1"/>
  <c r="F85" i="2"/>
  <c r="J85" i="2" s="1"/>
  <c r="F70" i="2"/>
  <c r="J70" i="2" s="1"/>
  <c r="F65" i="2"/>
  <c r="J65" i="2" s="1"/>
  <c r="F111" i="2"/>
  <c r="J111" i="2" s="1"/>
  <c r="F106" i="2"/>
  <c r="J106" i="2" s="1"/>
  <c r="F100" i="2"/>
  <c r="J100" i="2" s="1"/>
  <c r="F95" i="2"/>
  <c r="J95" i="2" s="1"/>
  <c r="F90" i="2"/>
  <c r="J90" i="2" s="1"/>
  <c r="F122" i="2"/>
  <c r="J122" i="2" s="1"/>
  <c r="F116" i="2"/>
  <c r="J116" i="2" s="1"/>
  <c r="F74" i="2"/>
  <c r="G65" i="2"/>
  <c r="G70" i="2"/>
  <c r="G74" i="2"/>
  <c r="G85" i="2"/>
  <c r="G90" i="2"/>
  <c r="G102" i="2"/>
  <c r="G98" i="2"/>
  <c r="G108" i="2"/>
  <c r="G112" i="2"/>
  <c r="G119" i="2"/>
  <c r="E13" i="7"/>
  <c r="G106" i="2"/>
  <c r="G13" i="2"/>
  <c r="F57" i="2"/>
  <c r="G80" i="2"/>
  <c r="G77" i="2"/>
  <c r="G76" i="2"/>
  <c r="F79" i="2"/>
  <c r="F80" i="2"/>
  <c r="J80" i="2" s="1"/>
  <c r="F77" i="2"/>
  <c r="J77" i="2" s="1"/>
  <c r="G79" i="2"/>
  <c r="F76" i="2"/>
  <c r="G14" i="2"/>
  <c r="K5" i="7"/>
  <c r="J5" i="7"/>
  <c r="I5" i="7"/>
  <c r="H5" i="7"/>
  <c r="G5" i="7"/>
  <c r="F15" i="2"/>
  <c r="J15" i="2" s="1"/>
  <c r="F29" i="2"/>
  <c r="J29" i="2" s="1"/>
  <c r="F22" i="2"/>
  <c r="J22" i="2" s="1"/>
  <c r="F46" i="2"/>
  <c r="F45" i="2" s="1"/>
  <c r="D44" i="3" s="1"/>
  <c r="F40" i="2"/>
  <c r="J40" i="2" s="1"/>
  <c r="F61" i="2"/>
  <c r="F54" i="2"/>
  <c r="J54" i="2" s="1"/>
  <c r="F84" i="2"/>
  <c r="J84" i="2" s="1"/>
  <c r="F69" i="2"/>
  <c r="J69" i="2" s="1"/>
  <c r="F114" i="2"/>
  <c r="J114" i="2" s="1"/>
  <c r="F110" i="2"/>
  <c r="J110" i="2" s="1"/>
  <c r="F105" i="2"/>
  <c r="J105" i="2" s="1"/>
  <c r="F99" i="2"/>
  <c r="J99" i="2" s="1"/>
  <c r="F94" i="2"/>
  <c r="J94" i="2" s="1"/>
  <c r="F89" i="2"/>
  <c r="J89" i="2" s="1"/>
  <c r="F120" i="2"/>
  <c r="F73" i="2"/>
  <c r="J73" i="2" s="1"/>
  <c r="C15" i="2"/>
  <c r="G59" i="2"/>
  <c r="G124" i="2"/>
  <c r="G15" i="2"/>
  <c r="G94" i="2"/>
  <c r="J61" i="2" l="1"/>
  <c r="J101" i="2"/>
  <c r="J123" i="2"/>
  <c r="J120" i="2"/>
  <c r="J74" i="2"/>
  <c r="J25" i="2"/>
  <c r="J92" i="2"/>
  <c r="H26" i="2"/>
  <c r="J27" i="2"/>
  <c r="H21" i="5"/>
  <c r="I21" i="5" s="1"/>
  <c r="F16" i="2"/>
  <c r="D30" i="3" s="1"/>
  <c r="J8" i="7"/>
  <c r="F37" i="2"/>
  <c r="G8" i="7"/>
  <c r="K8" i="7"/>
  <c r="F39" i="2"/>
  <c r="D42" i="3" s="1"/>
  <c r="J50" i="2"/>
  <c r="F121" i="2"/>
  <c r="H45" i="3" s="1"/>
  <c r="H23" i="5"/>
  <c r="I23" i="5" s="1"/>
  <c r="F58" i="2"/>
  <c r="H58" i="2" s="1"/>
  <c r="F8" i="7"/>
  <c r="H8" i="7"/>
  <c r="F23" i="2"/>
  <c r="I8" i="7"/>
  <c r="J46" i="2"/>
  <c r="J59" i="2"/>
  <c r="H25" i="5"/>
  <c r="I25" i="5" s="1"/>
  <c r="F35" i="2"/>
  <c r="F21" i="2"/>
  <c r="D33" i="3" s="1"/>
  <c r="H19" i="2"/>
  <c r="J17" i="2"/>
  <c r="G14" i="7" s="1"/>
  <c r="H24" i="5"/>
  <c r="I24" i="5" s="1"/>
  <c r="F83" i="2"/>
  <c r="H83" i="2" s="1"/>
  <c r="F41" i="2"/>
  <c r="J20" i="2"/>
  <c r="F63" i="2"/>
  <c r="H63" i="2" s="1"/>
  <c r="F96" i="2"/>
  <c r="H96" i="2" s="1"/>
  <c r="H26" i="5"/>
  <c r="I26" i="5" s="1"/>
  <c r="F47" i="2"/>
  <c r="F28" i="2"/>
  <c r="H30" i="2"/>
  <c r="H28" i="5"/>
  <c r="I28" i="5" s="1"/>
  <c r="F78" i="2"/>
  <c r="J79" i="2"/>
  <c r="F117" i="2"/>
  <c r="H44" i="3" s="1"/>
  <c r="J118" i="2"/>
  <c r="F107" i="2"/>
  <c r="H42" i="3" s="1"/>
  <c r="J31" i="2"/>
  <c r="F75" i="2"/>
  <c r="H34" i="3" s="1"/>
  <c r="J76" i="2"/>
  <c r="H27" i="5"/>
  <c r="I27" i="5" s="1"/>
  <c r="H22" i="5"/>
  <c r="I22" i="5" s="1"/>
  <c r="H29" i="5"/>
  <c r="I29" i="5" s="1"/>
  <c r="F52" i="2"/>
  <c r="H29" i="3" s="1"/>
  <c r="F88" i="2"/>
  <c r="H39" i="3" s="1"/>
  <c r="F56" i="2"/>
  <c r="J57" i="2"/>
  <c r="F93" i="2"/>
  <c r="H40" i="3" s="1"/>
  <c r="F33" i="2"/>
  <c r="D39" i="3" s="1"/>
  <c r="F12" i="2"/>
  <c r="D29" i="3" s="1"/>
  <c r="F81" i="2"/>
  <c r="J82" i="2"/>
  <c r="H49" i="2"/>
  <c r="H45" i="2"/>
  <c r="C17" i="2"/>
  <c r="C20" i="2" s="1"/>
  <c r="C22" i="2" s="1"/>
  <c r="C24" i="2" s="1"/>
  <c r="E2" i="7"/>
  <c r="E5" i="7"/>
  <c r="L3" i="7"/>
  <c r="A12" i="3" s="1"/>
  <c r="E6" i="7"/>
  <c r="L6" i="7" s="1"/>
  <c r="E7" i="7"/>
  <c r="L7" i="7" s="1"/>
  <c r="L4" i="7"/>
  <c r="L12" i="7" l="1"/>
  <c r="H47" i="2"/>
  <c r="D45" i="3"/>
  <c r="H41" i="2"/>
  <c r="D43" i="3"/>
  <c r="H37" i="2"/>
  <c r="D41" i="3"/>
  <c r="H35" i="2"/>
  <c r="D40" i="3"/>
  <c r="H28" i="2"/>
  <c r="D36" i="3"/>
  <c r="H23" i="2"/>
  <c r="D34" i="3"/>
  <c r="L13" i="7"/>
  <c r="L15" i="7"/>
  <c r="M13" i="7"/>
  <c r="L14" i="7"/>
  <c r="L11" i="7"/>
  <c r="G27" i="5"/>
  <c r="G25" i="5"/>
  <c r="G23" i="5"/>
  <c r="G26" i="5"/>
  <c r="G29" i="5"/>
  <c r="G28" i="5"/>
  <c r="G24" i="5"/>
  <c r="G21" i="5"/>
  <c r="G22" i="5"/>
  <c r="H12" i="2"/>
  <c r="H16" i="2"/>
  <c r="E11" i="2"/>
  <c r="H33" i="3"/>
  <c r="H121" i="2"/>
  <c r="G11" i="7"/>
  <c r="J15" i="7"/>
  <c r="J11" i="7"/>
  <c r="I12" i="7"/>
  <c r="G12" i="7"/>
  <c r="I14" i="7"/>
  <c r="H21" i="2"/>
  <c r="H52" i="2"/>
  <c r="I13" i="7"/>
  <c r="I15" i="7"/>
  <c r="I11" i="7"/>
  <c r="H31" i="3"/>
  <c r="H39" i="2"/>
  <c r="H93" i="2"/>
  <c r="H117" i="2"/>
  <c r="E87" i="2"/>
  <c r="E18" i="2"/>
  <c r="D31" i="3" s="1"/>
  <c r="H41" i="3"/>
  <c r="G13" i="7"/>
  <c r="H88" i="2"/>
  <c r="H37" i="3"/>
  <c r="E62" i="2"/>
  <c r="H12" i="7"/>
  <c r="H107" i="2"/>
  <c r="G15" i="7"/>
  <c r="H75" i="2"/>
  <c r="J12" i="7"/>
  <c r="E115" i="2"/>
  <c r="H14" i="7"/>
  <c r="J14" i="7"/>
  <c r="M11" i="7"/>
  <c r="K15" i="7"/>
  <c r="K14" i="7"/>
  <c r="J13" i="7"/>
  <c r="M14" i="7"/>
  <c r="H15" i="7"/>
  <c r="K13" i="7"/>
  <c r="H35" i="3"/>
  <c r="H78" i="2"/>
  <c r="H56" i="2"/>
  <c r="H30" i="3"/>
  <c r="H33" i="2"/>
  <c r="E32" i="2"/>
  <c r="D38" i="3" s="1"/>
  <c r="H13" i="7"/>
  <c r="E51" i="2"/>
  <c r="H36" i="3"/>
  <c r="H81" i="2"/>
  <c r="H11" i="7"/>
  <c r="K11" i="7"/>
  <c r="M15" i="7"/>
  <c r="M12" i="7"/>
  <c r="K12" i="7"/>
  <c r="E8" i="7"/>
  <c r="L8" i="7" s="1"/>
  <c r="L5" i="7"/>
  <c r="E70" i="7" l="1"/>
  <c r="F73" i="7"/>
  <c r="A92" i="7"/>
  <c r="D28" i="3"/>
  <c r="H43" i="3"/>
  <c r="A98" i="7"/>
  <c r="D58" i="7"/>
  <c r="A93" i="7"/>
  <c r="A94" i="7"/>
  <c r="C52" i="7"/>
  <c r="A96" i="7"/>
  <c r="C53" i="7"/>
  <c r="A97" i="7"/>
  <c r="D60" i="7"/>
  <c r="A95" i="7"/>
  <c r="D73" i="7"/>
  <c r="E73" i="7"/>
  <c r="J73" i="7"/>
  <c r="I73" i="7"/>
  <c r="D62" i="7"/>
  <c r="H73" i="7"/>
  <c r="G73" i="7"/>
  <c r="E15" i="6"/>
  <c r="I11" i="2"/>
  <c r="E71" i="7"/>
  <c r="I87" i="2"/>
  <c r="H71" i="7"/>
  <c r="E20" i="6"/>
  <c r="H70" i="7"/>
  <c r="G69" i="7"/>
  <c r="G70" i="7"/>
  <c r="G72" i="7"/>
  <c r="G71" i="7"/>
  <c r="J69" i="7"/>
  <c r="J70" i="7"/>
  <c r="J72" i="7"/>
  <c r="J71" i="7"/>
  <c r="E72" i="7"/>
  <c r="H72" i="7"/>
  <c r="I69" i="7"/>
  <c r="I72" i="7"/>
  <c r="I71" i="7"/>
  <c r="I70" i="7"/>
  <c r="E69" i="7"/>
  <c r="H69" i="7"/>
  <c r="F69" i="7"/>
  <c r="F72" i="7"/>
  <c r="F71" i="7"/>
  <c r="F70" i="7"/>
  <c r="D72" i="7"/>
  <c r="D71" i="7"/>
  <c r="D69" i="7"/>
  <c r="D70" i="7"/>
  <c r="I16" i="7"/>
  <c r="C54" i="7"/>
  <c r="D63" i="7"/>
  <c r="E16" i="6"/>
  <c r="F16" i="6" s="1"/>
  <c r="C49" i="7"/>
  <c r="I18" i="2"/>
  <c r="E17" i="6"/>
  <c r="H32" i="3"/>
  <c r="D61" i="7"/>
  <c r="I62" i="2"/>
  <c r="E19" i="6"/>
  <c r="I115" i="2"/>
  <c r="H38" i="3"/>
  <c r="I51" i="2"/>
  <c r="E21" i="6"/>
  <c r="F21" i="6" s="1"/>
  <c r="H16" i="7"/>
  <c r="N12" i="7"/>
  <c r="N14" i="7"/>
  <c r="H28" i="3"/>
  <c r="C51" i="7"/>
  <c r="N13" i="7"/>
  <c r="E18" i="6"/>
  <c r="N11" i="7"/>
  <c r="N15" i="7"/>
  <c r="C50" i="7"/>
  <c r="K10" i="2"/>
  <c r="I10" i="2" s="1"/>
  <c r="I32" i="2"/>
  <c r="D57" i="7"/>
  <c r="C48" i="7"/>
  <c r="D59" i="7"/>
  <c r="N8" i="7"/>
  <c r="A15" i="3" s="1"/>
  <c r="A11" i="3"/>
  <c r="M16" i="7"/>
  <c r="G16" i="7"/>
  <c r="J16" i="7"/>
  <c r="K16" i="7"/>
  <c r="L16" i="7"/>
  <c r="C25" i="2"/>
  <c r="E14" i="7"/>
  <c r="F14" i="6" l="1"/>
  <c r="F15" i="6"/>
  <c r="F18" i="6"/>
  <c r="G115" i="2"/>
  <c r="J86" i="7"/>
  <c r="J82" i="7"/>
  <c r="J83" i="7"/>
  <c r="J84" i="7"/>
  <c r="J85" i="7"/>
  <c r="G87" i="2"/>
  <c r="I86" i="7"/>
  <c r="I85" i="7"/>
  <c r="I83" i="7"/>
  <c r="I84" i="7"/>
  <c r="I82" i="7"/>
  <c r="G62" i="2"/>
  <c r="H86" i="7"/>
  <c r="H84" i="7"/>
  <c r="H82" i="7"/>
  <c r="H85" i="7"/>
  <c r="H83" i="7"/>
  <c r="G86" i="7"/>
  <c r="G85" i="7"/>
  <c r="G82" i="7"/>
  <c r="G84" i="7"/>
  <c r="G83" i="7"/>
  <c r="F86" i="7"/>
  <c r="F83" i="7"/>
  <c r="F84" i="7"/>
  <c r="F85" i="7"/>
  <c r="F82" i="7"/>
  <c r="E86" i="7"/>
  <c r="E82" i="7"/>
  <c r="E83" i="7"/>
  <c r="E85" i="7"/>
  <c r="E84" i="7"/>
  <c r="D85" i="7"/>
  <c r="D84" i="7"/>
  <c r="D82" i="7"/>
  <c r="D83" i="7"/>
  <c r="D86" i="7"/>
  <c r="K73" i="7"/>
  <c r="F20" i="6"/>
  <c r="F19" i="6"/>
  <c r="F17" i="6"/>
  <c r="K70" i="7"/>
  <c r="G26" i="3"/>
  <c r="K26" i="7"/>
  <c r="E14" i="6"/>
  <c r="K69" i="7"/>
  <c r="K71" i="7"/>
  <c r="K72" i="7"/>
  <c r="F13" i="7"/>
  <c r="N77" i="7"/>
  <c r="G51" i="2"/>
  <c r="G18" i="2"/>
  <c r="F14" i="7"/>
  <c r="D14" i="7"/>
  <c r="G11" i="2"/>
  <c r="D15" i="7"/>
  <c r="G32" i="2"/>
  <c r="F12" i="7"/>
  <c r="D11" i="7"/>
  <c r="F15" i="7"/>
  <c r="D12" i="7"/>
  <c r="F11" i="7"/>
  <c r="D13" i="7"/>
  <c r="N17" i="7"/>
  <c r="C27" i="2"/>
  <c r="C29" i="2" s="1"/>
  <c r="C31" i="2" s="1"/>
  <c r="C34" i="2" s="1"/>
  <c r="C36" i="2" s="1"/>
  <c r="C38" i="2" s="1"/>
  <c r="C40" i="2" s="1"/>
  <c r="C42" i="2" s="1"/>
  <c r="C43" i="2" s="1"/>
  <c r="C44" i="2" s="1"/>
  <c r="C46" i="2" s="1"/>
  <c r="C48" i="2" s="1"/>
  <c r="C50" i="2" s="1"/>
  <c r="C53" i="2" s="1"/>
  <c r="C54" i="2" s="1"/>
  <c r="C55" i="2" s="1"/>
  <c r="C57" i="2" s="1"/>
  <c r="C59" i="2" s="1"/>
  <c r="C60" i="2" s="1"/>
  <c r="C61" i="2" s="1"/>
  <c r="C64" i="2" s="1"/>
  <c r="C65" i="2" s="1"/>
  <c r="C66" i="2" s="1"/>
  <c r="C67" i="2" s="1"/>
  <c r="C68" i="2" s="1"/>
  <c r="C69" i="2" s="1"/>
  <c r="C70" i="2" s="1"/>
  <c r="C71" i="2" s="1"/>
  <c r="C72" i="2" s="1"/>
  <c r="C73" i="2" s="1"/>
  <c r="K86" i="7" l="1"/>
  <c r="K82" i="7"/>
  <c r="L73" i="7"/>
  <c r="K74" i="7"/>
  <c r="K84" i="7"/>
  <c r="K83" i="7"/>
  <c r="K85" i="7"/>
  <c r="I2" i="7"/>
  <c r="L2" i="7" s="1"/>
  <c r="F16" i="7"/>
  <c r="D16" i="7"/>
  <c r="C74" i="2"/>
  <c r="C76" i="2" s="1"/>
  <c r="C77" i="2" s="1"/>
  <c r="C79" i="2" s="1"/>
  <c r="C80" i="2" s="1"/>
  <c r="C82" i="2" s="1"/>
  <c r="K87" i="7" l="1"/>
  <c r="L87" i="7" s="1"/>
  <c r="L75" i="7"/>
  <c r="E11" i="3"/>
  <c r="C84" i="2"/>
  <c r="C85" i="2" s="1"/>
  <c r="C86" i="2" s="1"/>
  <c r="C89" i="2" s="1"/>
  <c r="C90" i="2" s="1"/>
  <c r="C91" i="2" s="1"/>
  <c r="C92" i="2" s="1"/>
  <c r="C94" i="2" s="1"/>
  <c r="C95" i="2" s="1"/>
  <c r="C97" i="2" s="1"/>
  <c r="C98" i="2" s="1"/>
  <c r="C99" i="2" s="1"/>
  <c r="C100" i="2" s="1"/>
  <c r="C101" i="2" s="1"/>
  <c r="C102" i="2" s="1"/>
  <c r="C103" i="2" s="1"/>
  <c r="C104" i="2" s="1"/>
  <c r="C105" i="2" s="1"/>
  <c r="C106" i="2" s="1"/>
  <c r="C108" i="2" s="1"/>
  <c r="C109" i="2" s="1"/>
  <c r="C110" i="2" s="1"/>
  <c r="C111" i="2" s="1"/>
  <c r="C112" i="2" s="1"/>
  <c r="C113" i="2" s="1"/>
  <c r="C114" i="2" s="1"/>
  <c r="C116" i="2" s="1"/>
  <c r="C118" i="2" s="1"/>
  <c r="C119" i="2" s="1"/>
  <c r="C120" i="2" s="1"/>
  <c r="C122" i="2" s="1"/>
  <c r="C123" i="2" s="1"/>
  <c r="C124" i="2" s="1"/>
  <c r="F10" i="2" l="1"/>
  <c r="E15" i="3"/>
  <c r="A19" i="3" s="1"/>
</calcChain>
</file>

<file path=xl/sharedStrings.xml><?xml version="1.0" encoding="utf-8"?>
<sst xmlns="http://schemas.openxmlformats.org/spreadsheetml/2006/main" count="526" uniqueCount="354">
  <si>
    <t>Organisme :</t>
  </si>
  <si>
    <t>Nom de l'établissement</t>
  </si>
  <si>
    <t xml:space="preserve">Signature de l'animateur du diagnostic :
</t>
  </si>
  <si>
    <t xml:space="preserve"> Responsable qualité : </t>
  </si>
  <si>
    <t xml:space="preserve"> Coordonnées :</t>
  </si>
  <si>
    <t>Tél:</t>
  </si>
  <si>
    <t>Mode d'emploi</t>
  </si>
  <si>
    <t>Réf.</t>
  </si>
  <si>
    <t>Critères d'exigence des articles de la norme</t>
  </si>
  <si>
    <t>Evaluations</t>
  </si>
  <si>
    <t>%</t>
  </si>
  <si>
    <t>Libellés des évaluations</t>
  </si>
  <si>
    <t>Références des documents</t>
  </si>
  <si>
    <t>Modes de preuve et commentaires</t>
  </si>
  <si>
    <t>Echelles d'évaluation utilisées</t>
  </si>
  <si>
    <r>
      <t>LIBELLÉS</t>
    </r>
    <r>
      <rPr>
        <sz val="8"/>
        <rFont val="Arial"/>
        <family val="2"/>
      </rPr>
      <t xml:space="preserve"> des niveaux de </t>
    </r>
    <r>
      <rPr>
        <b/>
        <sz val="8"/>
        <rFont val="Arial"/>
        <family val="2"/>
      </rPr>
      <t>CONFORMITÉ</t>
    </r>
    <r>
      <rPr>
        <sz val="8"/>
        <rFont val="Arial"/>
        <family val="2"/>
      </rPr>
      <t xml:space="preserve"> 
des </t>
    </r>
    <r>
      <rPr>
        <b/>
        <sz val="8"/>
        <rFont val="Arial"/>
        <family val="2"/>
      </rPr>
      <t>ARTICLES</t>
    </r>
    <r>
      <rPr>
        <sz val="8"/>
        <rFont val="Arial"/>
        <family val="2"/>
      </rPr>
      <t xml:space="preserve"> de la norme </t>
    </r>
  </si>
  <si>
    <t>Art. 4</t>
  </si>
  <si>
    <t xml:space="preserve"> Exigences générales relatives aux processus</t>
  </si>
  <si>
    <r>
      <rPr>
        <sz val="6"/>
        <rFont val="Arial"/>
        <family val="2"/>
      </rPr>
      <t xml:space="preserve">Taux moyen </t>
    </r>
    <r>
      <rPr>
        <b/>
        <sz val="6"/>
        <rFont val="Arial"/>
        <family val="2"/>
      </rPr>
      <t>Minimal</t>
    </r>
  </si>
  <si>
    <r>
      <t xml:space="preserve">Taux moyen </t>
    </r>
    <r>
      <rPr>
        <b/>
        <sz val="6"/>
        <rFont val="Arial"/>
        <family val="2"/>
      </rPr>
      <t>Maximal</t>
    </r>
  </si>
  <si>
    <r>
      <t xml:space="preserve">Niveaux de </t>
    </r>
    <r>
      <rPr>
        <b/>
        <sz val="6"/>
        <rFont val="Arial"/>
        <family val="2"/>
      </rPr>
      <t>CONFORMITÉ</t>
    </r>
  </si>
  <si>
    <r>
      <t xml:space="preserve">Libellés explicites 
</t>
    </r>
    <r>
      <rPr>
        <b/>
        <sz val="6"/>
        <rFont val="Arial"/>
        <family val="2"/>
      </rPr>
      <t>des niveaux de CONFORMITÉ</t>
    </r>
  </si>
  <si>
    <t>Faux </t>
  </si>
  <si>
    <t>Insuffisant</t>
  </si>
  <si>
    <t>4.1</t>
  </si>
  <si>
    <t>Plutôt Faux</t>
  </si>
  <si>
    <t>Informel</t>
  </si>
  <si>
    <t>Plutôt vrai</t>
  </si>
  <si>
    <t>Informations sur l'organisme</t>
  </si>
  <si>
    <t xml:space="preserve">Vrai </t>
  </si>
  <si>
    <t>Informations sur le diagnostic</t>
  </si>
  <si>
    <t>Conforme</t>
  </si>
  <si>
    <t>Non applicable</t>
  </si>
  <si>
    <t>NA</t>
  </si>
  <si>
    <t>Art. 5</t>
  </si>
  <si>
    <t>GRAPHE "RADAR" du BILAN GLOBAL - COMMENTAIRES et PLANS D'AMÉLIORATION</t>
  </si>
  <si>
    <t>COMMENTAIRES sur les RÉSULTATS obtenus</t>
  </si>
  <si>
    <t>DÉCISIONS : Plans d'action PRIORITAIRES</t>
  </si>
  <si>
    <t>5.1</t>
  </si>
  <si>
    <t>Unités de mesure</t>
  </si>
  <si>
    <t>Plan n°1 :</t>
  </si>
  <si>
    <t>Plan n°2 :</t>
  </si>
  <si>
    <t>En pointillés verts : seuil minimal paramétré pour être "Conforme" : voir onglet Mode d'Emploi</t>
  </si>
  <si>
    <t>Plan n°3 :</t>
  </si>
  <si>
    <t>Taux %</t>
  </si>
  <si>
    <t>5.2</t>
  </si>
  <si>
    <t>5.3</t>
  </si>
  <si>
    <t>5.4</t>
  </si>
  <si>
    <t>Dates</t>
  </si>
  <si>
    <t>5.5</t>
  </si>
  <si>
    <t>Adresse complète</t>
  </si>
  <si>
    <t>5.6</t>
  </si>
  <si>
    <t>6.1</t>
  </si>
  <si>
    <t>Nom commercial du produit</t>
  </si>
  <si>
    <t>Le  dispositif médical peut facilement être identifié au moyen de son nom commercial de produit sans toutefois entrer en conflit avec l’utilisation prévue. </t>
  </si>
  <si>
    <t>6.2</t>
  </si>
  <si>
    <t>6.3</t>
  </si>
  <si>
    <t>Référence catalogue</t>
  </si>
  <si>
    <t>6.4</t>
  </si>
  <si>
    <t>Logiciel</t>
  </si>
  <si>
    <t>6.5</t>
  </si>
  <si>
    <t>Identifiant de production</t>
  </si>
  <si>
    <t>6.6</t>
  </si>
  <si>
    <t>Identification unique du dispositif (IUD)</t>
  </si>
  <si>
    <t>6.7</t>
  </si>
  <si>
    <t>Types de réutilisation</t>
  </si>
  <si>
    <t>6.8</t>
  </si>
  <si>
    <t>Stérile</t>
  </si>
  <si>
    <t>7.1</t>
  </si>
  <si>
    <t>Généralités</t>
  </si>
  <si>
    <t>7.2</t>
  </si>
  <si>
    <t>Emballage pour un utilisateur non spécialiste</t>
  </si>
  <si>
    <t>7.3</t>
  </si>
  <si>
    <t>Conditions particulières indiquées sur l’emballage</t>
  </si>
  <si>
    <t>L'emballage mentionne la date limite d’utilisation.</t>
  </si>
  <si>
    <t>8.1</t>
  </si>
  <si>
    <t>8.4</t>
  </si>
  <si>
    <t xml:space="preserve">Lisibilité de l’étiquette et des marquages </t>
  </si>
  <si>
    <t>8.5</t>
  </si>
  <si>
    <t>Durabilité des marquages</t>
  </si>
  <si>
    <t>Les marquages restent clairement visibles pendant la durée de vie prévue.</t>
  </si>
  <si>
    <t xml:space="preserve">Les marquages sont amovibles qu’au moyen d’un outil ou une force appréciable. </t>
  </si>
  <si>
    <t>9.1</t>
  </si>
  <si>
    <t>9.2</t>
  </si>
  <si>
    <t>Évaluation des technologies de la santé (ETS)</t>
  </si>
  <si>
    <t>9.3</t>
  </si>
  <si>
    <t>Exigences relatives aux instructions d’utilisation</t>
  </si>
  <si>
    <t>9.3.1</t>
  </si>
  <si>
    <t xml:space="preserve">Le document d'instruction précise les circonstances dans lesquelles l’utilisateur doit consulter un professionnel de santé. </t>
  </si>
  <si>
    <t>Titre des documents</t>
  </si>
  <si>
    <t>Réf. Articles</t>
  </si>
  <si>
    <t>N° Critères</t>
  </si>
  <si>
    <t>9.4</t>
  </si>
  <si>
    <t>Exigences relatives à la description technique</t>
  </si>
  <si>
    <t>10.1</t>
  </si>
  <si>
    <t>Importateur</t>
  </si>
  <si>
    <t>10.2</t>
  </si>
  <si>
    <t>Distributeur</t>
  </si>
  <si>
    <t>Date limite de validité de la déclaration :</t>
  </si>
  <si>
    <t>Tableau des résultats</t>
  </si>
  <si>
    <t>Taux moyen</t>
  </si>
  <si>
    <t>Niveau de Conformité</t>
  </si>
  <si>
    <t>Niveau moyen sur les articles de la norme</t>
  </si>
  <si>
    <t>Documents génériques</t>
  </si>
  <si>
    <t>Documents spécifiques</t>
  </si>
  <si>
    <t>Autre document d'appui : Mettre ici, et en noir, tout autre document d'appui éventuel pour cette déclaration</t>
  </si>
  <si>
    <t>Signataires</t>
  </si>
  <si>
    <t>Indiquer les NOM et Prénom</t>
  </si>
  <si>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</si>
  <si>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</si>
  <si>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</si>
  <si>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</si>
  <si>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</si>
  <si>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</si>
  <si>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</si>
  <si>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</si>
  <si>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</si>
  <si>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Mettre la date de signature par la personne indépendante</t>
  </si>
  <si>
    <t>Signature :</t>
  </si>
  <si>
    <r>
      <t xml:space="preserve">Utilisé pour  {EVALUATION} : </t>
    </r>
    <r>
      <rPr>
        <b/>
        <sz val="8"/>
        <color rgb="FFFF0000"/>
        <rFont val="Arial"/>
        <family val="2"/>
      </rPr>
      <t>classé par orde alphabétique</t>
    </r>
    <r>
      <rPr>
        <sz val="8"/>
        <rFont val="Arial"/>
        <family val="2"/>
      </rPr>
      <t xml:space="preserve"> pour calcul via liste "validation"</t>
    </r>
  </si>
  <si>
    <t>Nb total de critères d'exigences</t>
  </si>
  <si>
    <t>Libellé du critère quand il sera choisi</t>
  </si>
  <si>
    <r>
      <t xml:space="preserve">Total </t>
    </r>
    <r>
      <rPr>
        <b/>
        <sz val="8"/>
        <rFont val="Arial"/>
        <family val="2"/>
      </rPr>
      <t>évalués</t>
    </r>
    <r>
      <rPr>
        <sz val="8"/>
        <rFont val="Arial"/>
        <family val="2"/>
      </rPr>
      <t xml:space="preserve"> :</t>
    </r>
  </si>
  <si>
    <r>
      <t xml:space="preserve">Utilisé pour  {EVALUATION} : </t>
    </r>
    <r>
      <rPr>
        <b/>
        <sz val="8"/>
        <color rgb="FFFF0000"/>
        <rFont val="Arial"/>
        <family val="2"/>
      </rPr>
      <t xml:space="preserve">à classer par orde alphabétique </t>
    </r>
    <r>
      <rPr>
        <sz val="8"/>
        <rFont val="Arial"/>
        <family val="2"/>
      </rPr>
      <t>de la colonne A pour les calculs</t>
    </r>
  </si>
  <si>
    <t>Nb TOTAL de Sous-Articles</t>
  </si>
  <si>
    <t>Tracer la moyenne : total ou 0</t>
  </si>
  <si>
    <t>Nb d'Articles</t>
  </si>
  <si>
    <t>Attention : il faut prouver le côté "Non applicable" des exigences…</t>
  </si>
  <si>
    <t>&lt;= Total évalués =&gt;</t>
  </si>
  <si>
    <r>
      <t xml:space="preserve">Utilisé pour  {EVALUATION} : </t>
    </r>
    <r>
      <rPr>
        <b/>
        <sz val="8"/>
        <color rgb="FFFF0000"/>
        <rFont val="Arial"/>
        <family val="2"/>
      </rPr>
      <t xml:space="preserve">calcul automatique </t>
    </r>
    <r>
      <rPr>
        <sz val="8"/>
        <rFont val="Arial"/>
        <family val="2"/>
      </rPr>
      <t>selon les choix faits dans {Mode d'emploi}</t>
    </r>
  </si>
  <si>
    <t>Taux par déciles de %</t>
  </si>
  <si>
    <t>Libéllés correspondants en "CONFORMITÉ"</t>
  </si>
  <si>
    <t>Libéllés de "VÉRACITÉ"</t>
  </si>
  <si>
    <t>&lt;= laissez les "blancs" nécéssaires au calcul dans {Evaluation}</t>
  </si>
  <si>
    <t>Art. 6</t>
  </si>
  <si>
    <t>Art. 7</t>
  </si>
  <si>
    <t>Art. 8</t>
  </si>
  <si>
    <t>Art. 9</t>
  </si>
  <si>
    <t>Art. 10</t>
  </si>
  <si>
    <t>Les documents techniques d’accompagnements mentionnent  les prérequis d'utilisation.</t>
  </si>
  <si>
    <t>Niveau moyen sur les articles de la norme NF EN ISO 20417</t>
  </si>
  <si>
    <t>Cartographie du plan gestion de risques associés aux dispositifs médicaux</t>
  </si>
  <si>
    <t xml:space="preserve">4.1 </t>
  </si>
  <si>
    <t xml:space="preserve">9.2 </t>
  </si>
  <si>
    <t>4.2</t>
  </si>
  <si>
    <t>Utilise pour resultat globaux</t>
  </si>
  <si>
    <t>Article</t>
  </si>
  <si>
    <t>taux de conformite</t>
  </si>
  <si>
    <t>Le nom commercial et adresse du fabricant ou représentant autorisé sont inscrits sur l’étiquette.</t>
  </si>
  <si>
    <t>Le document d’instruction comporte la nature et la fréquence des opérations de  maintenance  préventive, l’identification de tous les consommables et leur méthode de remplacement.</t>
  </si>
  <si>
    <t>Une étiquette supplémentaire permettant d'identifier  le distributeur est fournie.</t>
  </si>
  <si>
    <t>Gestion de risque</t>
  </si>
  <si>
    <t xml:space="preserve">Document relative aux exigences de l'emballage </t>
  </si>
  <si>
    <t>Représentant autorisé</t>
  </si>
  <si>
    <t>Numéro du modèle</t>
  </si>
  <si>
    <t xml:space="preserve"> Exigences générales</t>
  </si>
  <si>
    <t xml:space="preserve"> Informations sur l’identification du dispositif médical</t>
  </si>
  <si>
    <t xml:space="preserve"> Exigences relatives à l’emballage</t>
  </si>
  <si>
    <t xml:space="preserve"> Exigences relatives à la documentation d’accompagnement</t>
  </si>
  <si>
    <t xml:space="preserve">  Informations fournies par le fabricant</t>
  </si>
  <si>
    <t>4</t>
  </si>
  <si>
    <t>56;57</t>
  </si>
  <si>
    <t>23;25;26</t>
  </si>
  <si>
    <t>30;34.38.39.40</t>
  </si>
  <si>
    <t>49;50</t>
  </si>
  <si>
    <t>69;72;73</t>
  </si>
  <si>
    <t xml:space="preserve">  61;62;65;67</t>
  </si>
  <si>
    <t>53;55;56;57.58</t>
  </si>
  <si>
    <t>13;19</t>
  </si>
  <si>
    <t>Évaluation de la conformité - Déclaration de conformité du fournisseur (NF EN ISO/CEI/17050)</t>
  </si>
  <si>
    <t>Revoyez le fonctionnement de vos activités.</t>
  </si>
  <si>
    <t>Pérenisez et améliorez la maîtrise de vos activités.</t>
  </si>
  <si>
    <t>Des améliorations peuvent encore être apportées par une meilleure traçabilité.</t>
  </si>
  <si>
    <t>Félicitations, communiquez vos résultats.</t>
  </si>
  <si>
    <t>Date (jj/mm/aaaa)</t>
  </si>
  <si>
    <t>Symboles et couleurs</t>
  </si>
  <si>
    <t>9.3.2; 9.4</t>
  </si>
  <si>
    <t>10.1; 10.2</t>
  </si>
  <si>
    <t>Documents nécessaires</t>
  </si>
  <si>
    <t>TABLEAUX DE BORD sur les niveaux de VÉRACITÉ et de CONFORMITÉ selon la norme PR NF EN ISO 20417</t>
  </si>
  <si>
    <t/>
  </si>
  <si>
    <t>Tableau de synthèse des résultats de l'évaluation sur la norme</t>
  </si>
  <si>
    <t xml:space="preserve">  </t>
  </si>
  <si>
    <t>Noms et Prénoms des contributeurs</t>
  </si>
  <si>
    <r>
      <rPr>
        <b/>
        <u/>
        <sz val="7"/>
        <color rgb="FF7030A0"/>
        <rFont val="Arial"/>
        <family val="2"/>
      </rPr>
      <t>Doc. 1 :</t>
    </r>
    <r>
      <rPr>
        <b/>
        <sz val="7"/>
        <color rgb="FF000000"/>
        <rFont val="Arial"/>
        <family val="2"/>
      </rPr>
      <t xml:space="preserve"> Plan</t>
    </r>
    <r>
      <rPr>
        <sz val="7"/>
        <color rgb="FF000000"/>
        <rFont val="Arial"/>
        <family val="2"/>
      </rPr>
      <t xml:space="preserve"> </t>
    </r>
    <r>
      <rPr>
        <b/>
        <sz val="7"/>
        <color rgb="FF000000"/>
        <rFont val="Arial"/>
        <family val="2"/>
      </rPr>
      <t>documenté</t>
    </r>
    <r>
      <rPr>
        <sz val="7"/>
        <color rgb="FF000000"/>
        <rFont val="Arial"/>
        <family val="2"/>
      </rPr>
      <t xml:space="preserve"> de gestion de risques</t>
    </r>
  </si>
  <si>
    <r>
      <rPr>
        <b/>
        <u/>
        <sz val="7"/>
        <color rgb="FF7030A0"/>
        <rFont val="Arial"/>
        <family val="2"/>
      </rPr>
      <t>Doc. 2 :</t>
    </r>
    <r>
      <rPr>
        <b/>
        <sz val="7"/>
        <color rgb="FF000000"/>
        <rFont val="Arial"/>
        <family val="2"/>
      </rPr>
      <t xml:space="preserve"> Revue </t>
    </r>
    <r>
      <rPr>
        <sz val="7"/>
        <color rgb="FF000000"/>
        <rFont val="Arial"/>
        <family val="2"/>
      </rPr>
      <t>du Dossier de Gestion de Risques</t>
    </r>
  </si>
  <si>
    <r>
      <rPr>
        <b/>
        <u/>
        <sz val="7"/>
        <color rgb="FF7030A0"/>
        <rFont val="Arial"/>
        <family val="2"/>
      </rPr>
      <t>Doc. 3 :</t>
    </r>
    <r>
      <rPr>
        <b/>
        <sz val="7"/>
        <color rgb="FF000000"/>
        <rFont val="Arial"/>
        <family val="2"/>
      </rPr>
      <t xml:space="preserve"> Informations sur l'emballage</t>
    </r>
  </si>
  <si>
    <r>
      <rPr>
        <b/>
        <u/>
        <sz val="7"/>
        <color rgb="FF7030A0"/>
        <rFont val="Arial"/>
        <family val="2"/>
      </rPr>
      <t>Doc. 4 :</t>
    </r>
    <r>
      <rPr>
        <b/>
        <sz val="7"/>
        <color rgb="FF000000"/>
        <rFont val="Arial"/>
        <family val="2"/>
      </rPr>
      <t xml:space="preserve"> Informations sur l'étiquette</t>
    </r>
  </si>
  <si>
    <r>
      <rPr>
        <b/>
        <u/>
        <sz val="7"/>
        <color rgb="FF7030A0"/>
        <rFont val="Arial"/>
        <family val="2"/>
      </rPr>
      <t xml:space="preserve"> Doc. 7 :</t>
    </r>
    <r>
      <rPr>
        <b/>
        <sz val="7"/>
        <color theme="1"/>
        <rFont val="Arial"/>
        <family val="2"/>
      </rPr>
      <t xml:space="preserve"> Desciption technique </t>
    </r>
    <r>
      <rPr>
        <sz val="7"/>
        <color theme="1"/>
        <rFont val="Arial"/>
        <family val="2"/>
      </rPr>
      <t>du dispositif médical</t>
    </r>
  </si>
  <si>
    <r>
      <rPr>
        <b/>
        <u/>
        <sz val="7"/>
        <color rgb="FF7030A0"/>
        <rFont val="Arial"/>
        <family val="2"/>
      </rPr>
      <t>Doc. 8 :</t>
    </r>
    <r>
      <rPr>
        <b/>
        <sz val="7"/>
        <color rgb="FF000000"/>
        <rFont val="Arial"/>
        <family val="2"/>
      </rPr>
      <t xml:space="preserve"> Instruction d'utilisation</t>
    </r>
    <r>
      <rPr>
        <sz val="7"/>
        <color rgb="FF000000"/>
        <rFont val="Arial"/>
        <family val="2"/>
      </rPr>
      <t xml:space="preserve"> des dispositifs médicaux</t>
    </r>
  </si>
  <si>
    <r>
      <rPr>
        <b/>
        <u/>
        <sz val="7"/>
        <color rgb="FF7030A0"/>
        <rFont val="Arial"/>
        <family val="2"/>
      </rPr>
      <t>Doc.9 :</t>
    </r>
    <r>
      <rPr>
        <b/>
        <sz val="7"/>
        <color rgb="FF000000"/>
        <rFont val="Arial"/>
        <family val="2"/>
      </rPr>
      <t xml:space="preserve"> Document relative à l'identification </t>
    </r>
    <r>
      <rPr>
        <sz val="7"/>
        <color rgb="FF000000"/>
        <rFont val="Arial"/>
        <family val="2"/>
      </rPr>
      <t>du dispositif médical</t>
    </r>
  </si>
  <si>
    <t>Référence unique de la déclaration ISO 17050 :</t>
  </si>
  <si>
    <t>Déclaration de conformité selon la norme NF EN ISO 17050</t>
  </si>
  <si>
    <t>Email:</t>
  </si>
  <si>
    <t>Nom et Prénom</t>
  </si>
  <si>
    <t>Email</t>
  </si>
  <si>
    <t>Tel :</t>
  </si>
  <si>
    <t>Convaincant</t>
  </si>
  <si>
    <t>[0 - 29]</t>
  </si>
  <si>
    <t>[70 - 100]</t>
  </si>
  <si>
    <t>[30 - 69]</t>
  </si>
  <si>
    <r>
      <t xml:space="preserve">NB : les seuils limites de "Conformité" sont modifiables selon les besoins
</t>
    </r>
    <r>
      <rPr>
        <sz val="7"/>
        <color rgb="FF0432FF"/>
        <rFont val="Arial"/>
        <family val="2"/>
      </rPr>
      <t>(et en toute cohérence…)</t>
    </r>
  </si>
  <si>
    <t>Tel</t>
  </si>
  <si>
    <t>Animateur du diagnostic : </t>
  </si>
  <si>
    <r>
      <t>Date</t>
    </r>
    <r>
      <rPr>
        <b/>
        <sz val="8"/>
        <rFont val="Arial"/>
        <family val="2"/>
      </rPr>
      <t xml:space="preserve"> du diagnostic : </t>
    </r>
  </si>
  <si>
    <t xml:space="preserve">Contact : </t>
  </si>
  <si>
    <t xml:space="preserve">L'équipe de diagnostic : </t>
  </si>
  <si>
    <t>Nom - Prénom</t>
  </si>
  <si>
    <t>Document relatives aux exigences sur l'étiquette</t>
  </si>
  <si>
    <t>Enregistrement de la revue du Dossier de Gestion de Risques</t>
  </si>
  <si>
    <r>
      <rPr>
        <b/>
        <u/>
        <sz val="7"/>
        <color rgb="FF7030A0"/>
        <rFont val="Arial"/>
        <family val="2"/>
      </rPr>
      <t>Doc. 5 :</t>
    </r>
    <r>
      <rPr>
        <b/>
        <sz val="7"/>
        <color rgb="FF000000"/>
        <rFont val="Arial"/>
        <family val="2"/>
      </rPr>
      <t xml:space="preserve"> </t>
    </r>
    <r>
      <rPr>
        <sz val="7"/>
        <color rgb="FF000000"/>
        <rFont val="Arial"/>
        <family val="2"/>
      </rPr>
      <t>Rapport d'Évaluation des technologies de la santé (ETS)</t>
    </r>
  </si>
  <si>
    <r>
      <rPr>
        <b/>
        <u/>
        <sz val="7"/>
        <color rgb="FF7030A0"/>
        <rFont val="Arial"/>
        <family val="2"/>
      </rPr>
      <t>Doc. 6 :</t>
    </r>
    <r>
      <rPr>
        <sz val="7"/>
        <rFont val="Arial"/>
        <family val="2"/>
      </rPr>
      <t xml:space="preserve"> Exigences relative aux informations fournies par l'importateur et le distributeur</t>
    </r>
  </si>
  <si>
    <t>Preuve de l'identification et traçabilité du dispositif médical</t>
  </si>
  <si>
    <t>Critère non respecté.</t>
  </si>
  <si>
    <t>Critère respecté et formalisé.</t>
  </si>
  <si>
    <t>Critère non appliquable et justifiable</t>
  </si>
  <si>
    <t xml:space="preserve">Critère respecté, appliqué et prouvé. </t>
  </si>
  <si>
    <t>8.2</t>
  </si>
  <si>
    <t>8.3</t>
  </si>
  <si>
    <t>Exigences applicables à l’étiquette</t>
  </si>
  <si>
    <t>Consultation des instructions d’utilisation</t>
  </si>
  <si>
    <t>Signaux de sécurité</t>
  </si>
  <si>
    <r>
      <rPr>
        <b/>
        <sz val="7"/>
        <color rgb="FF0000FF"/>
        <rFont val="Arial"/>
        <family val="2"/>
      </rPr>
      <t xml:space="preserve">Attention : </t>
    </r>
    <r>
      <rPr>
        <sz val="7"/>
        <color rgb="FF0000FF"/>
        <rFont val="Arial"/>
        <family val="2"/>
      </rPr>
      <t>Seules les cases blanches écrites en bleu peuvent être modifiées par l’utilisateur. Cela concerne toutes les parties de l’outil</t>
    </r>
  </si>
  <si>
    <r>
      <rPr>
        <sz val="8"/>
        <color theme="0"/>
        <rFont val="Arial"/>
        <family val="2"/>
      </rPr>
      <t xml:space="preserve">Niveaux de </t>
    </r>
    <r>
      <rPr>
        <b/>
        <sz val="8"/>
        <color theme="0"/>
        <rFont val="Arial"/>
        <family val="2"/>
      </rPr>
      <t>VÉRACITÉ</t>
    </r>
    <r>
      <rPr>
        <sz val="8"/>
        <color theme="0"/>
        <rFont val="Arial"/>
        <family val="2"/>
      </rPr>
      <t xml:space="preserve"> quant à la </t>
    </r>
    <r>
      <rPr>
        <b/>
        <sz val="8"/>
        <color theme="0"/>
        <rFont val="Arial"/>
        <family val="2"/>
      </rPr>
      <t>RÉALISATION</t>
    </r>
    <r>
      <rPr>
        <sz val="8"/>
        <color theme="0"/>
        <rFont val="Arial"/>
        <family val="2"/>
      </rPr>
      <t xml:space="preserve"> 
des </t>
    </r>
    <r>
      <rPr>
        <b/>
        <sz val="8"/>
        <color theme="0"/>
        <rFont val="Arial"/>
        <family val="2"/>
      </rPr>
      <t>CRITÈRES</t>
    </r>
    <r>
      <rPr>
        <sz val="8"/>
        <color theme="0"/>
        <rFont val="Arial"/>
        <family val="2"/>
      </rPr>
      <t xml:space="preserve"> et plans d'action</t>
    </r>
  </si>
  <si>
    <r>
      <rPr>
        <sz val="6"/>
        <color theme="0"/>
        <rFont val="Arial"/>
        <family val="2"/>
      </rPr>
      <t xml:space="preserve">Libellés explicites </t>
    </r>
    <r>
      <rPr>
        <b/>
        <sz val="6"/>
        <color theme="0"/>
        <rFont val="Arial"/>
        <family val="2"/>
      </rPr>
      <t xml:space="preserve">
des niveaux de VÉRACITÉ</t>
    </r>
  </si>
  <si>
    <r>
      <rPr>
        <sz val="6"/>
        <color theme="0"/>
        <rFont val="Arial"/>
        <family val="2"/>
      </rPr>
      <t xml:space="preserve">Choix de </t>
    </r>
    <r>
      <rPr>
        <b/>
        <sz val="6"/>
        <color theme="0"/>
        <rFont val="Arial"/>
        <family val="2"/>
      </rPr>
      <t>VÉRACITÉ</t>
    </r>
  </si>
  <si>
    <r>
      <t xml:space="preserve">Taux de </t>
    </r>
    <r>
      <rPr>
        <b/>
        <sz val="6"/>
        <color theme="0"/>
        <rFont val="Arial"/>
        <family val="2"/>
      </rPr>
      <t>VÉRACITÉ</t>
    </r>
  </si>
  <si>
    <r>
      <t>Critère aléatoirement appliqué</t>
    </r>
    <r>
      <rPr>
        <b/>
        <sz val="7"/>
        <color theme="0"/>
        <rFont val="Arial"/>
        <family val="2"/>
      </rPr>
      <t>.</t>
    </r>
  </si>
  <si>
    <t xml:space="preserve">Etablissement : </t>
  </si>
  <si>
    <t>Taux</t>
  </si>
  <si>
    <t xml:space="preserve"> Aptitude à l’utilisation</t>
  </si>
  <si>
    <t>Conformité insuffisante</t>
  </si>
  <si>
    <t>Conformité à améliorer</t>
  </si>
  <si>
    <t>Dispositifs médicaux : Informations à fournir par le fabricant selon la norme PR NF EN ISO 20417</t>
  </si>
  <si>
    <t>Outil de diagnostic</t>
  </si>
  <si>
    <t>Choisir le seuil minimal de "Déclaration" =&gt;</t>
  </si>
  <si>
    <t>Liste de données</t>
  </si>
  <si>
    <t>en attente</t>
  </si>
  <si>
    <t xml:space="preserve"> En attente</t>
  </si>
  <si>
    <t>0%</t>
  </si>
  <si>
    <t>Documents d'appui consultables associés à la déclaration ISO 17050</t>
  </si>
  <si>
    <t>Déclaration de conformité selon l'ISO 17050 Partie 2 : Documentation d'appui  (NF EN ISO/CEI 17050-2)</t>
  </si>
  <si>
    <r>
      <rPr>
        <b/>
        <sz val="8"/>
        <rFont val="Arial"/>
        <family val="2"/>
      </rPr>
      <t xml:space="preserve">OBJECTIFS : </t>
    </r>
    <r>
      <rPr>
        <sz val="7"/>
        <rFont val="Arial"/>
        <family val="2"/>
      </rPr>
      <t>Cet outil d'autodiagnostic permet aux fabricants de dispositifs médicaux,</t>
    </r>
    <r>
      <rPr>
        <b/>
        <sz val="7"/>
        <color rgb="FFFF0000"/>
        <rFont val="Arial"/>
        <family val="2"/>
      </rPr>
      <t xml:space="preserve"> </t>
    </r>
    <r>
      <rPr>
        <b/>
        <sz val="7"/>
        <rFont val="Arial"/>
        <family val="2"/>
      </rPr>
      <t xml:space="preserve">d'évaluer </t>
    </r>
    <r>
      <rPr>
        <b/>
        <sz val="7"/>
        <color rgb="FFFF0000"/>
        <rFont val="Arial"/>
        <family val="2"/>
      </rPr>
      <t>rapidement</t>
    </r>
    <r>
      <rPr>
        <b/>
        <sz val="7"/>
        <rFont val="Arial"/>
        <family val="2"/>
      </rPr>
      <t xml:space="preserve"> leurs niveaux de conformité,</t>
    </r>
    <r>
      <rPr>
        <sz val="7"/>
        <rFont val="Arial"/>
        <family val="2"/>
      </rPr>
      <t xml:space="preserve"> par rapport aux exigences relatives aux informations à fournir pour garantir la performance et la sécurité de leurs dispositifs,</t>
    </r>
    <r>
      <rPr>
        <sz val="7"/>
        <color theme="1"/>
        <rFont val="Arial"/>
        <family val="2"/>
      </rPr>
      <t xml:space="preserve"> selon la norme harmonisée en projet PR NF EN ISO 20417.</t>
    </r>
    <r>
      <rPr>
        <sz val="7"/>
        <rFont val="Arial"/>
        <family val="2"/>
      </rPr>
      <t xml:space="preserve"> En une seule évaluation, Il permet d'obtenir un</t>
    </r>
    <r>
      <rPr>
        <b/>
        <sz val="7"/>
        <rFont val="Arial"/>
        <family val="2"/>
      </rPr>
      <t xml:space="preserve"> tableau de bord </t>
    </r>
    <r>
      <rPr>
        <sz val="7"/>
        <rFont val="Arial"/>
        <family val="2"/>
      </rPr>
      <t xml:space="preserve">facilitant la compréhension, la visibilité et la cohérences des actions prioritaires d'amélioration continue et un </t>
    </r>
    <r>
      <rPr>
        <b/>
        <sz val="7"/>
        <rFont val="Arial"/>
        <family val="2"/>
      </rPr>
      <t>bilan sur la maîtrise documentaire.</t>
    </r>
  </si>
  <si>
    <r>
      <rPr>
        <b/>
        <sz val="8"/>
        <rFont val="Arial"/>
        <family val="2"/>
      </rPr>
      <t xml:space="preserve">REMARQUES : </t>
    </r>
    <r>
      <rPr>
        <sz val="7"/>
        <rFont val="Arial"/>
        <family val="2"/>
      </rPr>
      <t>Si des critères sont déclarés "</t>
    </r>
    <r>
      <rPr>
        <b/>
        <sz val="7"/>
        <rFont val="Arial"/>
        <family val="2"/>
      </rPr>
      <t>Non applicables</t>
    </r>
    <r>
      <rPr>
        <sz val="7"/>
        <rFont val="Arial"/>
        <family val="2"/>
      </rPr>
      <t>", ils ne sont pas pris en compte dans le calcul du score de l'évaluation finale, mais ils doivent être argumentés.</t>
    </r>
  </si>
  <si>
    <r>
      <rPr>
        <i/>
        <sz val="8"/>
        <color theme="1"/>
        <rFont val="Arial"/>
        <family val="2"/>
      </rPr>
      <t xml:space="preserve">Personne </t>
    </r>
    <r>
      <rPr>
        <b/>
        <i/>
        <sz val="8"/>
        <rFont val="Arial"/>
        <family val="2"/>
      </rPr>
      <t>responsable</t>
    </r>
    <r>
      <rPr>
        <i/>
        <sz val="8"/>
        <rFont val="Arial"/>
        <family val="2"/>
      </rPr>
      <t xml:space="preserve"> de l'organisme :</t>
    </r>
    <r>
      <rPr>
        <i/>
        <sz val="7"/>
        <rFont val="Arial"/>
        <family val="2"/>
      </rPr>
      <t> </t>
    </r>
  </si>
  <si>
    <r>
      <rPr>
        <i/>
        <sz val="8"/>
        <color theme="1"/>
        <rFont val="Arial"/>
        <family val="2"/>
      </rPr>
      <t xml:space="preserve">Personne </t>
    </r>
    <r>
      <rPr>
        <b/>
        <i/>
        <sz val="8"/>
        <rFont val="Arial"/>
        <family val="2"/>
      </rPr>
      <t>indépendante</t>
    </r>
    <r>
      <rPr>
        <i/>
        <sz val="8"/>
        <rFont val="Arial"/>
        <family val="2"/>
      </rPr>
      <t xml:space="preserve"> à l'organisme :</t>
    </r>
    <r>
      <rPr>
        <i/>
        <sz val="7"/>
        <rFont val="Arial"/>
        <family val="2"/>
      </rPr>
      <t xml:space="preserve"> </t>
    </r>
  </si>
  <si>
    <t>Identification de la langue et du pays</t>
  </si>
  <si>
    <t>L’identifiant de production associé au dispositif médical comporte un numéro de lot et un numéro de série.</t>
  </si>
  <si>
    <t>Le document d'identification de production comporte la date de fabrication du produit.</t>
  </si>
  <si>
    <t>L’identification unique du dispositif (IUD) permet d’identifier le dispositif médical ou l'accessoire avec un IUD et rattachée une seule référence.</t>
  </si>
  <si>
    <t>L’emballage donne des informations sur le stockage (température et humidité), précautions nécessaires à prendre pour la sécurité du dispositif médical.</t>
  </si>
  <si>
    <t>Pour les dispositifs médicaux destinés à être vendus ou utilisés par un non spécialiste, l’emballage décrit les informations nécessaires à cet utilisateur en incluant un résumé de la spécification d’utilisation.</t>
  </si>
  <si>
    <t>Sur l’extérieur de l’emballage est indiqué les contraintes et mesures de manutention particulières à prendre en compte pendant  le transport ou le stockage.</t>
  </si>
  <si>
    <t>Si la taille du dispositif médical ou la nature de ses surfaces extérieures permettent la fixation des informations requises, les informations sont fournies sous la forme d’un marquage ou d’une étiquette.</t>
  </si>
  <si>
    <t xml:space="preserve">Le dispositif médical ou l'accessoire est étiqueté avec un IUD, un numéro de modèle, un identifiant de production (numéro de lot, numéro de série, date limite d’utilisation, date de fabrication). </t>
  </si>
  <si>
    <t>Les signaux de sécurité, symboles ou textes supplémentaires sont expliqués dans les instructions d’utilisation.</t>
  </si>
  <si>
    <t>Les composants détachables des dispositifs médicaux sont étiquetés avec le nom du fabricant.</t>
  </si>
  <si>
    <t>Les composants détachables d’un dispositif médical sont également étiquetés avec le nom du fabricant, un numéro de modèle, un numéro de lot.</t>
  </si>
  <si>
    <t>Le dispositif médical ou l'accessoire est étiqueté avec toute condition de stockage ou de manutention, tout mode d’emploi particulier.</t>
  </si>
  <si>
    <t>L'étiquette indique les avertissements ou précautions nécessaires à prendre dans l'utilisation du dispositif médical.</t>
  </si>
  <si>
    <t>la consultation des documents d’accompagnement est considérée comme une mesure de maîtrise des risques.</t>
  </si>
  <si>
    <t>Le dispositif médical ou l'accessoire est étiqueté avec un signal de sécurité indiquant une action obligatoire, une chaîne de texte indiquant que la lecture des instructions d’utilisation est une action obligatoire, symbole utilisé pour conseiller   à l’utilisateur de consulter les instructions d’utilisation.</t>
  </si>
  <si>
    <t>Si aucun signal de sécurité n’est disponible pour indiquer une signification particulière, on peut créer ou associer des signaux. Les signaux de sécurité, symbole ou texte supplémentaire doivent être expliqués dans les instructions d’utilisation.</t>
  </si>
  <si>
    <t>Le document d’accompagnement comporte des informations liées aux contraintes environnementales du dispositif médical.</t>
  </si>
  <si>
    <t>Les instructions d’utilisation décrivent  l’utilisation du dispositif médical telle que prévue par le fabricant.</t>
  </si>
  <si>
    <t>Les instructions d’utilisation comportent un résumé de la spécification d’utilisation.</t>
  </si>
  <si>
    <t>Le document d'instruction décrit les instructions de traitement appropriées pour la stérilisation.</t>
  </si>
  <si>
    <t>Le document instructions comporte des informations permettant d’informer l’utilisateur de tout avertissement, précaution, mesure à prendre et limitation d’utilisation.</t>
  </si>
  <si>
    <t>Les informations de sécurité et de performance concernant un dispositif médical, et l'instruction d’utilisation sont disponibles sur le site web du fabricant.</t>
  </si>
  <si>
    <t>Le document de la description technique décrit les conditions de l’installation du dispositif médical.</t>
  </si>
  <si>
    <t>Pour les dispositifs médicaux à interface électronique, la description technique indique la finalité, l’utilisateur cible, la communication avec autre dispositif.</t>
  </si>
  <si>
    <t>L'étiquette supplémentaire comporte le nom commercial et l'adresse complète de l’importateur auquel l’organisme responsable peut se référer est appliquée par l’importateur.</t>
  </si>
  <si>
    <r>
      <rPr>
        <b/>
        <sz val="6"/>
        <color rgb="FF000000"/>
        <rFont val="Arial"/>
        <family val="2"/>
      </rPr>
      <t xml:space="preserve">Rapport </t>
    </r>
    <r>
      <rPr>
        <sz val="6"/>
        <color rgb="FF000000"/>
        <rFont val="Arial"/>
        <family val="2"/>
      </rPr>
      <t xml:space="preserve"> bibliographie des études publiées, preuve médicale, preuve de l’aptitude à l’utilisation et de la fonction des produits, description des caractéristiques et de l’usage actuel de la technologie concernée, évaluation de la sécurité au rapport coût-efficacité et de l'évaluation de la sécurité.  </t>
    </r>
  </si>
  <si>
    <r>
      <rPr>
        <b/>
        <sz val="6"/>
        <color rgb="FF000000"/>
        <rFont val="Arial"/>
        <family val="2"/>
      </rPr>
      <t>Document relative aux</t>
    </r>
    <r>
      <rPr>
        <sz val="6"/>
        <color rgb="FF000000"/>
        <rFont val="Arial"/>
        <family val="2"/>
      </rPr>
      <t xml:space="preserve"> informations à fournir par l'importateur et le distributeur concernant l'étiquette supplémentaire et les symboles</t>
    </r>
  </si>
  <si>
    <r>
      <t xml:space="preserve">Document technique </t>
    </r>
    <r>
      <rPr>
        <sz val="6"/>
        <color theme="1"/>
        <rFont val="Arial"/>
        <family val="2"/>
      </rPr>
      <t>: Preuve de conformité technique du dispositif</t>
    </r>
    <r>
      <rPr>
        <b/>
        <sz val="6"/>
        <color theme="1"/>
        <rFont val="Arial"/>
        <family val="2"/>
      </rPr>
      <t xml:space="preserve"> </t>
    </r>
  </si>
  <si>
    <r>
      <rPr>
        <b/>
        <sz val="6"/>
        <color rgb="FF000000"/>
        <rFont val="Arial"/>
        <family val="2"/>
      </rPr>
      <t>Notice d'utilisation</t>
    </r>
    <r>
      <rPr>
        <sz val="6"/>
        <color rgb="FF000000"/>
        <rFont val="Arial"/>
        <family val="2"/>
      </rPr>
      <t xml:space="preserve"> des dispositifs médicaux (dans TOUTES les langues des pays visés)</t>
    </r>
  </si>
  <si>
    <r>
      <rPr>
        <b/>
        <u/>
        <sz val="6"/>
        <color rgb="FF7030A0"/>
        <rFont val="Arial"/>
        <family val="2"/>
      </rPr>
      <t>Doc. 1 :</t>
    </r>
    <r>
      <rPr>
        <b/>
        <sz val="6"/>
        <color rgb="FF000000"/>
        <rFont val="Arial"/>
        <family val="2"/>
      </rPr>
      <t xml:space="preserve"> Plan</t>
    </r>
    <r>
      <rPr>
        <sz val="6"/>
        <color rgb="FF000000"/>
        <rFont val="Arial"/>
        <family val="2"/>
      </rPr>
      <t xml:space="preserve"> </t>
    </r>
    <r>
      <rPr>
        <b/>
        <sz val="6"/>
        <color rgb="FF000000"/>
        <rFont val="Arial"/>
        <family val="2"/>
      </rPr>
      <t>documenté</t>
    </r>
    <r>
      <rPr>
        <sz val="6"/>
        <color rgb="FF000000"/>
        <rFont val="Arial"/>
        <family val="2"/>
      </rPr>
      <t xml:space="preserve"> de gestion de risques</t>
    </r>
  </si>
  <si>
    <r>
      <rPr>
        <b/>
        <u/>
        <sz val="6"/>
        <color rgb="FF7030A0"/>
        <rFont val="Arial"/>
        <family val="2"/>
      </rPr>
      <t>Doc. 2 :</t>
    </r>
    <r>
      <rPr>
        <b/>
        <sz val="6"/>
        <color rgb="FF000000"/>
        <rFont val="Arial"/>
        <family val="2"/>
      </rPr>
      <t xml:space="preserve"> Revue </t>
    </r>
    <r>
      <rPr>
        <sz val="6"/>
        <color rgb="FF000000"/>
        <rFont val="Arial"/>
        <family val="2"/>
      </rPr>
      <t>du Dossier de Gestion de Risques</t>
    </r>
  </si>
  <si>
    <r>
      <rPr>
        <b/>
        <u/>
        <sz val="6"/>
        <color rgb="FF7030A0"/>
        <rFont val="Arial"/>
        <family val="2"/>
      </rPr>
      <t>Doc. 3 :</t>
    </r>
    <r>
      <rPr>
        <b/>
        <sz val="6"/>
        <color rgb="FF000000"/>
        <rFont val="Arial"/>
        <family val="2"/>
      </rPr>
      <t xml:space="preserve"> Informations sur l'emballage</t>
    </r>
  </si>
  <si>
    <r>
      <rPr>
        <b/>
        <u/>
        <sz val="6"/>
        <color rgb="FF7030A0"/>
        <rFont val="Arial"/>
        <family val="2"/>
      </rPr>
      <t>Doc. 4 :</t>
    </r>
    <r>
      <rPr>
        <b/>
        <sz val="6"/>
        <color rgb="FF000000"/>
        <rFont val="Arial"/>
        <family val="2"/>
      </rPr>
      <t xml:space="preserve"> Informations sur l'étiquette</t>
    </r>
  </si>
  <si>
    <r>
      <rPr>
        <b/>
        <u/>
        <sz val="6"/>
        <color rgb="FF7030A0"/>
        <rFont val="Arial"/>
        <family val="2"/>
      </rPr>
      <t>Doc. 5 :</t>
    </r>
    <r>
      <rPr>
        <b/>
        <sz val="6"/>
        <color rgb="FF000000"/>
        <rFont val="Arial"/>
        <family val="2"/>
      </rPr>
      <t xml:space="preserve"> </t>
    </r>
    <r>
      <rPr>
        <sz val="6"/>
        <color rgb="FF000000"/>
        <rFont val="Arial"/>
        <family val="2"/>
      </rPr>
      <t>Rapport d'Évaluation des technologies de la santé (ETS)</t>
    </r>
  </si>
  <si>
    <r>
      <rPr>
        <b/>
        <u/>
        <sz val="6"/>
        <color rgb="FF7030A0"/>
        <rFont val="Arial"/>
        <family val="2"/>
      </rPr>
      <t>Doc. 6 :</t>
    </r>
    <r>
      <rPr>
        <sz val="6"/>
        <rFont val="Arial"/>
        <family val="2"/>
      </rPr>
      <t xml:space="preserve"> Exigences relative aux informations fournies par l'importateur et le distributeur</t>
    </r>
  </si>
  <si>
    <r>
      <rPr>
        <b/>
        <u/>
        <sz val="6"/>
        <color rgb="FF7030A0"/>
        <rFont val="Arial"/>
        <family val="2"/>
      </rPr>
      <t xml:space="preserve"> Doc. 7 :</t>
    </r>
    <r>
      <rPr>
        <b/>
        <sz val="6"/>
        <color theme="1"/>
        <rFont val="Arial"/>
        <family val="2"/>
      </rPr>
      <t xml:space="preserve"> Desciption technique </t>
    </r>
    <r>
      <rPr>
        <sz val="6"/>
        <color theme="1"/>
        <rFont val="Arial"/>
        <family val="2"/>
      </rPr>
      <t>du dispositif médical</t>
    </r>
  </si>
  <si>
    <r>
      <rPr>
        <b/>
        <u/>
        <sz val="6"/>
        <color rgb="FF7030A0"/>
        <rFont val="Arial"/>
        <family val="2"/>
      </rPr>
      <t>Doc. 8 :</t>
    </r>
    <r>
      <rPr>
        <b/>
        <sz val="6"/>
        <color rgb="FF000000"/>
        <rFont val="Arial"/>
        <family val="2"/>
      </rPr>
      <t xml:space="preserve"> Instruction d'utilisation</t>
    </r>
    <r>
      <rPr>
        <sz val="6"/>
        <color rgb="FF000000"/>
        <rFont val="Arial"/>
        <family val="2"/>
      </rPr>
      <t xml:space="preserve"> des dispositifs médicaux</t>
    </r>
  </si>
  <si>
    <r>
      <rPr>
        <b/>
        <sz val="8"/>
        <rFont val="Arial"/>
        <family val="2"/>
      </rPr>
      <t xml:space="preserve">ATTENTION : </t>
    </r>
    <r>
      <rPr>
        <sz val="7"/>
        <rFont val="Arial"/>
        <family val="2"/>
      </rPr>
      <t xml:space="preserve">Cette norme étant harmonisée, certains critères exigent la présence de </t>
    </r>
    <r>
      <rPr>
        <b/>
        <sz val="7"/>
        <color rgb="FFFF0000"/>
        <rFont val="Arial"/>
        <family val="2"/>
      </rPr>
      <t>documentation</t>
    </r>
    <r>
      <rPr>
        <sz val="7"/>
        <rFont val="Arial"/>
        <family val="2"/>
      </rPr>
      <t xml:space="preserve"> sans laquelle l'accrédiation à la présente norme pourrait être réfusée. De ce fait, cette documentation est réprésentée par </t>
    </r>
    <r>
      <rPr>
        <sz val="7"/>
        <color rgb="FFFF0000"/>
        <rFont val="Arial"/>
        <family val="2"/>
      </rPr>
      <t>une écriture rouge</t>
    </r>
    <r>
      <rPr>
        <sz val="7"/>
        <rFont val="Arial"/>
        <family val="2"/>
      </rPr>
      <t xml:space="preserve"> dans la description des critères. Pour une réponse "Plutôt faux" le numéro du critère devient orange et représente une </t>
    </r>
    <r>
      <rPr>
        <b/>
        <sz val="7"/>
        <rFont val="Arial"/>
        <family val="2"/>
      </rPr>
      <t>conformité à améliorer</t>
    </r>
    <r>
      <rPr>
        <sz val="7"/>
        <rFont val="Arial"/>
        <family val="2"/>
      </rPr>
      <t xml:space="preserve">, pour une réponse "Faux" le numéro du critère devient rouge et représente une </t>
    </r>
    <r>
      <rPr>
        <b/>
        <sz val="7"/>
        <rFont val="Arial"/>
        <family val="2"/>
      </rPr>
      <t>conformité insuffisante</t>
    </r>
    <r>
      <rPr>
        <sz val="7"/>
        <rFont val="Arial"/>
        <family val="2"/>
      </rPr>
      <t>.</t>
    </r>
  </si>
  <si>
    <t>Le document contenant l'adresse indique le bâtiment, ville, département, code postal, pays.</t>
  </si>
  <si>
    <t>Le Référence catalogue permet d’identifier le dispositif  médical (seul ou en combinaison).</t>
  </si>
  <si>
    <t>L’emballage du dispositif médical mentionne le nom commercial, l'adresse du fabricant ou le représentant autorisé et l'IUD (identifiant unique).</t>
  </si>
  <si>
    <t>L'étiquette est accompagné d'un résumé de spécification d’utilisation du dispositif médical.</t>
  </si>
  <si>
    <t>Les documents d'évaluations ETS contiennent  les informations indiquant l’endroit où peuvent être trouvées des informations relatives aux ETS (bibliographie des études publiées, preuve médicale, preuve de l’aptitude à l’utilisation).</t>
  </si>
  <si>
    <t>Le document ETS contient des informations sur l'évaluation de la sécurité et de l’efficacité, rapport coût-efficacité et l'évaluation des coûts / de l’impact financier.</t>
  </si>
  <si>
    <t>Le document d'instruction mentionne les informations concernant l’étalonnage, les méthodes d’élimination des risques rencontrés par les utilisateurs.</t>
  </si>
  <si>
    <t>Le document d’accompagnement mentionne les risques résiduels ou événements indésirables.</t>
  </si>
  <si>
    <t xml:space="preserve"> Les informations sur l'étiquette permet d'identifier l'importateur.</t>
  </si>
  <si>
    <r>
      <t>Code couleur des critères associés 
à un mode de</t>
    </r>
    <r>
      <rPr>
        <b/>
        <sz val="7"/>
        <color rgb="FFFF0000"/>
        <rFont val="Arial"/>
        <family val="2"/>
      </rPr>
      <t xml:space="preserve"> preuve documentaire</t>
    </r>
  </si>
  <si>
    <t>Art 9</t>
  </si>
  <si>
    <t xml:space="preserve"> Exigences relatives aux informations pour l'étiquette </t>
  </si>
  <si>
    <t>Résultats de la MAÎTRISE DOCUMENTAIRE selon la norme PR NF EN ISO 20417</t>
  </si>
  <si>
    <r>
      <rPr>
        <b/>
        <u/>
        <sz val="6"/>
        <color rgb="FF7030A0"/>
        <rFont val="Arial"/>
        <family val="2"/>
      </rPr>
      <t>Doc.9 :</t>
    </r>
    <r>
      <rPr>
        <b/>
        <sz val="6"/>
        <color rgb="FF000000"/>
        <rFont val="Arial"/>
        <family val="2"/>
      </rPr>
      <t xml:space="preserve"> Document relatif à l'identification </t>
    </r>
    <r>
      <rPr>
        <sz val="6"/>
        <color rgb="FF000000"/>
        <rFont val="Arial"/>
        <family val="2"/>
      </rPr>
      <t>du dispositif médical</t>
    </r>
  </si>
  <si>
    <t>NB : Cet outil se veut être une aide et ne garantit pas une certification</t>
  </si>
  <si>
    <r>
      <rPr>
        <b/>
        <sz val="8"/>
        <color theme="1"/>
        <rFont val="Arial"/>
        <family val="2"/>
      </rPr>
      <t xml:space="preserve">                                                PRÉSENTATION DES ONGLETS :</t>
    </r>
    <r>
      <rPr>
        <sz val="8"/>
        <color theme="1"/>
        <rFont val="Arial"/>
        <family val="2"/>
      </rPr>
      <t xml:space="preserve">
  </t>
    </r>
    <r>
      <rPr>
        <b/>
        <sz val="8"/>
        <color theme="1"/>
        <rFont val="Arial"/>
        <family val="2"/>
      </rPr>
      <t xml:space="preserve">   {Mode d'emploi} :
         </t>
    </r>
    <r>
      <rPr>
        <sz val="7"/>
        <color theme="1"/>
        <rFont val="Arial"/>
        <family val="2"/>
      </rPr>
      <t>- Explication sur le fonctionnement de l'outil
           - Echelles d'évaluation utilisées avec leurs seuils</t>
    </r>
    <r>
      <rPr>
        <sz val="8"/>
        <color theme="1"/>
        <rFont val="Arial"/>
        <family val="2"/>
      </rPr>
      <t xml:space="preserve">                                                                                            </t>
    </r>
    <r>
      <rPr>
        <sz val="8"/>
        <color theme="0"/>
        <rFont val="Arial"/>
        <family val="2"/>
      </rPr>
      <t>.</t>
    </r>
    <r>
      <rPr>
        <sz val="8"/>
        <color theme="1"/>
        <rFont val="Arial"/>
        <family val="2"/>
      </rPr>
      <t xml:space="preserve"> 
 </t>
    </r>
    <r>
      <rPr>
        <b/>
        <sz val="8"/>
        <color theme="1"/>
        <rFont val="Arial"/>
        <family val="2"/>
      </rPr>
      <t xml:space="preserve">    {Evaluation} :</t>
    </r>
    <r>
      <rPr>
        <sz val="8"/>
        <color theme="1"/>
        <rFont val="Arial"/>
        <family val="2"/>
      </rPr>
      <t xml:space="preserve"> 
</t>
    </r>
    <r>
      <rPr>
        <sz val="7"/>
        <color theme="1"/>
        <rFont val="Arial"/>
        <family val="2"/>
      </rPr>
      <t xml:space="preserve">           - Des critères d'évaluation par article et sous article sont définis
           - Des modes de preuve et des commentaires explicitent les évaluations faites </t>
    </r>
    <r>
      <rPr>
        <sz val="8"/>
        <color theme="1"/>
        <rFont val="Arial"/>
        <family val="2"/>
      </rPr>
      <t xml:space="preserve">                                                    </t>
    </r>
    <r>
      <rPr>
        <sz val="8"/>
        <color theme="0"/>
        <rFont val="Arial"/>
        <family val="2"/>
      </rPr>
      <t>.</t>
    </r>
    <r>
      <rPr>
        <sz val="8"/>
        <color theme="1"/>
        <rFont val="Arial"/>
        <family val="2"/>
      </rPr>
      <t xml:space="preserve">                
     </t>
    </r>
    <r>
      <rPr>
        <b/>
        <sz val="8"/>
        <color theme="1"/>
        <rFont val="Arial"/>
        <family val="2"/>
      </rPr>
      <t>{Résultats Globaux} :</t>
    </r>
    <r>
      <rPr>
        <sz val="8"/>
        <color theme="1"/>
        <rFont val="Arial"/>
        <family val="2"/>
      </rPr>
      <t xml:space="preserve">
</t>
    </r>
    <r>
      <rPr>
        <sz val="7"/>
        <color theme="1"/>
        <rFont val="Arial"/>
        <family val="2"/>
      </rPr>
      <t xml:space="preserve">           - Graphiques des évaluations sur les critères et sous-articles de la norme
           - Tableau de synthèse et zones d'élaboration des plans d'amélioration </t>
    </r>
    <r>
      <rPr>
        <sz val="8"/>
        <color theme="1"/>
        <rFont val="Arial"/>
        <family val="2"/>
      </rPr>
      <t xml:space="preserve">                                                              </t>
    </r>
    <r>
      <rPr>
        <sz val="8"/>
        <color theme="0"/>
        <rFont val="Arial"/>
        <family val="2"/>
      </rPr>
      <t>.</t>
    </r>
    <r>
      <rPr>
        <sz val="8"/>
        <color theme="1"/>
        <rFont val="Arial"/>
        <family val="2"/>
      </rPr>
      <t xml:space="preserve">                                   
     </t>
    </r>
    <r>
      <rPr>
        <b/>
        <sz val="8"/>
        <color theme="1"/>
        <rFont val="Arial"/>
        <family val="2"/>
      </rPr>
      <t>{Déclaration ISO 17050} :</t>
    </r>
    <r>
      <rPr>
        <sz val="8"/>
        <color theme="1"/>
        <rFont val="Arial"/>
        <family val="2"/>
      </rPr>
      <t xml:space="preserve">
          -</t>
    </r>
    <r>
      <rPr>
        <sz val="7"/>
        <color theme="1"/>
        <rFont val="Arial"/>
        <family val="2"/>
      </rPr>
      <t xml:space="preserve"> Pour communiquer librement ses résultats s'ils sont considérés comme probants
           - Le niveau minimal déclarable est choisi dans l'onglet ISO 17050.</t>
    </r>
  </si>
  <si>
    <r>
      <rPr>
        <b/>
        <i/>
        <sz val="6"/>
        <color theme="0"/>
        <rFont val="Arial"/>
        <family val="2"/>
      </rPr>
      <t>Equipe d'étudiants</t>
    </r>
    <r>
      <rPr>
        <i/>
        <sz val="6"/>
        <color theme="0"/>
        <rFont val="Arial"/>
        <family val="2"/>
      </rPr>
      <t xml:space="preserve"> : CHEDJOU TAKAM Jean Ernest : ernestchedjou@gmail.com  ; CHEN Yihan  : yihannnchen@gmail.com ; OUEDRAOGO Ismaila : ouedraogoismaila4@gmail.com </t>
    </r>
    <r>
      <rPr>
        <b/>
        <i/>
        <sz val="6"/>
        <color theme="0"/>
        <rFont val="Arial"/>
        <family val="2"/>
      </rPr>
      <t xml:space="preserve">Contact UTC :  </t>
    </r>
    <r>
      <rPr>
        <i/>
        <sz val="6"/>
        <color theme="0"/>
        <rFont val="Arial"/>
        <family val="2"/>
      </rPr>
      <t>dan.istrate@utc.fr</t>
    </r>
    <r>
      <rPr>
        <b/>
        <i/>
        <sz val="6"/>
        <color theme="0"/>
        <rFont val="Arial"/>
        <family val="2"/>
      </rPr>
      <t xml:space="preserve">, </t>
    </r>
    <r>
      <rPr>
        <i/>
        <sz val="6"/>
        <color theme="0"/>
        <rFont val="Arial"/>
        <family val="2"/>
      </rPr>
      <t>gilbert.farges@utc.fr</t>
    </r>
  </si>
  <si>
    <t xml:space="preserve"> % conformité :</t>
  </si>
  <si>
    <r>
      <t xml:space="preserve">Les informations fournies par le fabricant sont élaborées, évaluées, rédigées et présentées selon la norme </t>
    </r>
    <r>
      <rPr>
        <b/>
        <sz val="6"/>
        <color rgb="FF000000"/>
        <rFont val="Arial"/>
        <family val="2"/>
      </rPr>
      <t>IEC62366-1:2015.</t>
    </r>
    <r>
      <rPr>
        <sz val="6"/>
        <color rgb="FF000000"/>
        <rFont val="Arial"/>
        <family val="2"/>
      </rPr>
      <t xml:space="preserve"> </t>
    </r>
  </si>
  <si>
    <r>
      <t>Les informations fournies par le fabricant sont redigées dans une langue</t>
    </r>
    <r>
      <rPr>
        <b/>
        <sz val="6"/>
        <color rgb="FF000000"/>
        <rFont val="Arial"/>
        <family val="2"/>
      </rPr>
      <t xml:space="preserve"> </t>
    </r>
    <r>
      <rPr>
        <sz val="6"/>
        <color rgb="FF000000"/>
        <rFont val="Arial"/>
        <family val="2"/>
      </rPr>
      <t>exigée par l'autorité et/ou acceptable par l'utilisateur ciblé.</t>
    </r>
  </si>
  <si>
    <r>
      <t>Les informations d'accompagement  mentionnent les contraintes</t>
    </r>
    <r>
      <rPr>
        <b/>
        <sz val="6"/>
        <color rgb="FF000000"/>
        <rFont val="Arial"/>
        <family val="2"/>
      </rPr>
      <t xml:space="preserve"> </t>
    </r>
    <r>
      <rPr>
        <sz val="6"/>
        <color rgb="FF000000"/>
        <rFont val="Arial"/>
        <family val="2"/>
      </rPr>
      <t>environnementales et les prérequis pour l’utilisation prévue du dispositif médical.</t>
    </r>
  </si>
  <si>
    <r>
      <t xml:space="preserve">Le fabricant dispose d'un plan de gestion de risque </t>
    </r>
    <r>
      <rPr>
        <sz val="6"/>
        <color rgb="FFFF0000"/>
        <rFont val="Arial"/>
        <family val="2"/>
      </rPr>
      <t xml:space="preserve">documenté </t>
    </r>
    <r>
      <rPr>
        <sz val="6"/>
        <rFont val="Arial"/>
        <family val="2"/>
      </rPr>
      <t xml:space="preserve">selon la norme </t>
    </r>
    <r>
      <rPr>
        <sz val="6"/>
        <color rgb="FFFF0000"/>
        <rFont val="Arial"/>
        <family val="2"/>
      </rPr>
      <t>ISO 14971.</t>
    </r>
  </si>
  <si>
    <r>
      <t xml:space="preserve">Les indications numériques des paramètres dans les informations à fournir par le fabricant sont exprimées en </t>
    </r>
    <r>
      <rPr>
        <b/>
        <sz val="6"/>
        <color rgb="FF000000"/>
        <rFont val="Arial"/>
        <family val="2"/>
      </rPr>
      <t>unités SI</t>
    </r>
    <r>
      <rPr>
        <sz val="6"/>
        <color rgb="FF000000"/>
        <rFont val="Arial"/>
        <family val="2"/>
      </rPr>
      <t xml:space="preserve"> ou selon la norme </t>
    </r>
    <r>
      <rPr>
        <b/>
        <sz val="6"/>
        <color rgb="FF000000"/>
        <rFont val="Arial"/>
        <family val="2"/>
      </rPr>
      <t>ISO 80000-1:2009.</t>
    </r>
  </si>
  <si>
    <r>
      <t>Les symboles et couleurs d’identification utilisés dans les informations à fournir par le fabricant</t>
    </r>
    <r>
      <rPr>
        <sz val="6"/>
        <rFont val="Arial"/>
        <family val="2"/>
      </rPr>
      <t> ont leurs significations dans les</t>
    </r>
    <r>
      <rPr>
        <b/>
        <sz val="6"/>
        <rFont val="Arial"/>
        <family val="2"/>
      </rPr>
      <t xml:space="preserve"> </t>
    </r>
    <r>
      <rPr>
        <sz val="6"/>
        <rFont val="Arial"/>
        <family val="2"/>
      </rPr>
      <t xml:space="preserve">instructions d’utilisation ou la documentation électronique selon la norme </t>
    </r>
    <r>
      <rPr>
        <b/>
        <sz val="6"/>
        <rFont val="Arial"/>
        <family val="2"/>
      </rPr>
      <t>ISO7000</t>
    </r>
    <r>
      <rPr>
        <sz val="6"/>
        <rFont val="Arial"/>
        <family val="2"/>
      </rPr>
      <t xml:space="preserve">/ </t>
    </r>
    <r>
      <rPr>
        <b/>
        <sz val="6"/>
        <rFont val="Arial"/>
        <family val="2"/>
      </rPr>
      <t>ISO15223-1</t>
    </r>
    <r>
      <rPr>
        <sz val="6"/>
        <rFont val="Arial"/>
        <family val="2"/>
      </rPr>
      <t xml:space="preserve">/ </t>
    </r>
    <r>
      <rPr>
        <b/>
        <sz val="6"/>
        <rFont val="Arial"/>
        <family val="2"/>
      </rPr>
      <t>IEC60417.</t>
    </r>
  </si>
  <si>
    <r>
      <t>Dans les informations</t>
    </r>
    <r>
      <rPr>
        <b/>
        <sz val="6"/>
        <color rgb="FF000000"/>
        <rFont val="Arial"/>
        <family val="2"/>
      </rPr>
      <t xml:space="preserve"> </t>
    </r>
    <r>
      <rPr>
        <sz val="6"/>
        <color rgb="FF000000"/>
        <rFont val="Arial"/>
        <family val="2"/>
      </rPr>
      <t>multilingues fournies par le fabricant, le nom ou le code de la langue utilisée</t>
    </r>
    <r>
      <rPr>
        <sz val="6"/>
        <color rgb="FFFF0000"/>
        <rFont val="Arial"/>
        <family val="2"/>
      </rPr>
      <t xml:space="preserve"> est clairement identifiée</t>
    </r>
    <r>
      <rPr>
        <sz val="6"/>
        <color rgb="FF000000"/>
        <rFont val="Arial"/>
        <family val="2"/>
      </rPr>
      <t xml:space="preserve"> et associéé à ladite langue selon les normes </t>
    </r>
    <r>
      <rPr>
        <b/>
        <sz val="6"/>
        <color rgb="FF000000"/>
        <rFont val="Arial"/>
        <family val="2"/>
      </rPr>
      <t>ISO639-1:2002</t>
    </r>
    <r>
      <rPr>
        <sz val="6"/>
        <color rgb="FF000000"/>
        <rFont val="Arial"/>
        <family val="2"/>
      </rPr>
      <t>;</t>
    </r>
    <r>
      <rPr>
        <b/>
        <sz val="6"/>
        <color rgb="FF000000"/>
        <rFont val="Arial"/>
        <family val="2"/>
      </rPr>
      <t xml:space="preserve"> ISO639-2:1998</t>
    </r>
    <r>
      <rPr>
        <sz val="6"/>
        <color rgb="FF000000"/>
        <rFont val="Arial"/>
        <family val="2"/>
      </rPr>
      <t>;</t>
    </r>
    <r>
      <rPr>
        <b/>
        <sz val="6"/>
        <color rgb="FF000000"/>
        <rFont val="Arial"/>
        <family val="2"/>
      </rPr>
      <t xml:space="preserve"> ISO639-3:2007.</t>
    </r>
  </si>
  <si>
    <r>
      <t>La documentation d’accompagnement fournit les coordonnées pour plusieurs pays, le pays concerné est</t>
    </r>
    <r>
      <rPr>
        <sz val="6"/>
        <color rgb="FFFF0000"/>
        <rFont val="Arial"/>
        <family val="2"/>
      </rPr>
      <t xml:space="preserve"> identifié et documenté</t>
    </r>
    <r>
      <rPr>
        <sz val="6"/>
        <color rgb="FF000000"/>
        <rFont val="Arial"/>
        <family val="2"/>
      </rPr>
      <t xml:space="preserve"> en utilisant un nom et un code selon la norme </t>
    </r>
    <r>
      <rPr>
        <b/>
        <sz val="6"/>
        <color rgb="FF000000"/>
        <rFont val="Arial"/>
        <family val="2"/>
      </rPr>
      <t>ISO3166-1:2013.</t>
    </r>
  </si>
  <si>
    <r>
      <t xml:space="preserve">Toute date retrouvée dans les informations fournies par le fabricant doit etre clairement </t>
    </r>
    <r>
      <rPr>
        <sz val="6"/>
        <color rgb="FFFF0000"/>
        <rFont val="Arial"/>
        <family val="2"/>
      </rPr>
      <t xml:space="preserve">lisible </t>
    </r>
    <r>
      <rPr>
        <sz val="6"/>
        <color rgb="FF000000"/>
        <rFont val="Arial"/>
        <family val="2"/>
      </rPr>
      <t>selon la norme</t>
    </r>
    <r>
      <rPr>
        <b/>
        <sz val="6"/>
        <color rgb="FF000000"/>
        <rFont val="Arial"/>
        <family val="2"/>
      </rPr>
      <t xml:space="preserve"> ISO 8601:2004</t>
    </r>
    <r>
      <rPr>
        <sz val="6"/>
        <color rgb="FF000000"/>
        <rFont val="Arial"/>
        <family val="2"/>
      </rPr>
      <t>.</t>
    </r>
  </si>
  <si>
    <r>
      <t xml:space="preserve">Les symboles documentés et fournies respectent les normes décrites dans la norme </t>
    </r>
    <r>
      <rPr>
        <b/>
        <sz val="6"/>
        <color rgb="FF000000"/>
        <rFont val="Arial"/>
        <family val="2"/>
      </rPr>
      <t>ISO15223-1.</t>
    </r>
  </si>
  <si>
    <r>
      <t xml:space="preserve">L'étiquette supplémentaire </t>
    </r>
    <r>
      <rPr>
        <sz val="6"/>
        <color rgb="FFFF0000"/>
        <rFont val="Arial"/>
        <family val="2"/>
      </rPr>
      <t xml:space="preserve">apposée </t>
    </r>
    <r>
      <rPr>
        <sz val="6"/>
        <rFont val="Arial"/>
        <family val="2"/>
      </rPr>
      <t xml:space="preserve">par le distributeur </t>
    </r>
    <r>
      <rPr>
        <sz val="6"/>
        <color rgb="FF000000"/>
        <rFont val="Arial"/>
        <family val="2"/>
      </rPr>
      <t>comporte des informations sur nom commercial et l'adresse complète.</t>
    </r>
  </si>
  <si>
    <r>
      <t>L'étiquette supplémentaire</t>
    </r>
    <r>
      <rPr>
        <sz val="6"/>
        <color rgb="FFFF0000"/>
        <rFont val="Arial"/>
        <family val="2"/>
      </rPr>
      <t xml:space="preserve"> ne masque</t>
    </r>
    <r>
      <rPr>
        <sz val="6"/>
        <color rgb="FF000000"/>
        <rFont val="Arial"/>
        <family val="2"/>
      </rPr>
      <t xml:space="preserve"> aucune information fournie par l’étiquette apposée par le fabricant.</t>
    </r>
  </si>
  <si>
    <r>
      <t xml:space="preserve">Le </t>
    </r>
    <r>
      <rPr>
        <sz val="6"/>
        <color rgb="FFFF0000"/>
        <rFont val="Arial"/>
        <family val="2"/>
      </rPr>
      <t>document</t>
    </r>
    <r>
      <rPr>
        <sz val="6"/>
        <color rgb="FF000000"/>
        <rFont val="Arial"/>
        <family val="2"/>
      </rPr>
      <t xml:space="preserve"> d'instruction</t>
    </r>
    <r>
      <rPr>
        <sz val="6"/>
        <color rgb="FFFF0000"/>
        <rFont val="Arial"/>
        <family val="2"/>
      </rPr>
      <t xml:space="preserve"> décrit </t>
    </r>
    <r>
      <rPr>
        <sz val="6"/>
        <color rgb="FF000000"/>
        <rFont val="Arial"/>
        <family val="2"/>
      </rPr>
      <t xml:space="preserve"> les instructions de traitement appropriées pour la stérilisation d'un dispositif médical fourni non stérile dans l’optique de le stériliser avant utilisation.</t>
    </r>
  </si>
  <si>
    <r>
      <t xml:space="preserve">Le fabricant dispose d'un représentant local ayant </t>
    </r>
    <r>
      <rPr>
        <sz val="6"/>
        <color rgb="FFFF0000"/>
        <rFont val="Arial"/>
        <family val="2"/>
      </rPr>
      <t>une adresse complète</t>
    </r>
    <r>
      <rPr>
        <sz val="6"/>
        <color rgb="FF000000"/>
        <rFont val="Arial"/>
        <family val="2"/>
      </rPr>
      <t xml:space="preserve"> pour identifier le dispositif médical si l'autorité l'exige.</t>
    </r>
  </si>
  <si>
    <r>
      <t xml:space="preserve">Un numéro de modèle </t>
    </r>
    <r>
      <rPr>
        <sz val="6"/>
        <color rgb="FFFF0000"/>
        <rFont val="Arial"/>
        <family val="2"/>
      </rPr>
      <t>est utilisé </t>
    </r>
    <r>
      <rPr>
        <sz val="6"/>
        <color rgb="FF000000"/>
        <rFont val="Arial"/>
        <family val="2"/>
      </rPr>
      <t xml:space="preserve"> pour  représenter  le dispositif  médical.</t>
    </r>
  </si>
  <si>
    <r>
      <t xml:space="preserve">Le logiciel utilisé dans le dispositif médical (SiMD) ou en tant que dispositif médical (SaMD) est identifié de manière </t>
    </r>
    <r>
      <rPr>
        <sz val="6"/>
        <color rgb="FFFF0000"/>
        <rFont val="Arial"/>
        <family val="2"/>
      </rPr>
      <t xml:space="preserve">unique </t>
    </r>
    <r>
      <rPr>
        <sz val="6"/>
        <color rgb="FF000000"/>
        <rFont val="Arial"/>
        <family val="2"/>
      </rPr>
      <t>et accessible à l’utilisateur.</t>
    </r>
  </si>
  <si>
    <r>
      <t xml:space="preserve">L’identifiant de production associé au dispositif médical contient des informations d’identification du donneur, période de validité et la </t>
    </r>
    <r>
      <rPr>
        <sz val="6"/>
        <color rgb="FFFF0000"/>
        <rFont val="Arial"/>
        <family val="2"/>
      </rPr>
      <t>traçabilité.</t>
    </r>
  </si>
  <si>
    <r>
      <t>Une classification unique de réutilisation est</t>
    </r>
    <r>
      <rPr>
        <sz val="6"/>
        <color rgb="FFFF0000"/>
        <rFont val="Arial"/>
        <family val="2"/>
      </rPr>
      <t xml:space="preserve"> affectée </t>
    </r>
    <r>
      <rPr>
        <sz val="6"/>
        <color rgb="FF000000"/>
        <rFont val="Arial"/>
        <family val="2"/>
      </rPr>
      <t>au numéro de modèle de la référence catalogue.</t>
    </r>
  </si>
  <si>
    <r>
      <t>Les dispositifs médicaux ou les accessoires stériles sont</t>
    </r>
    <r>
      <rPr>
        <sz val="6"/>
        <color rgb="FFFF0000"/>
        <rFont val="Arial"/>
        <family val="2"/>
      </rPr>
      <t xml:space="preserve"> identifiés</t>
    </r>
    <r>
      <rPr>
        <sz val="6"/>
        <color rgb="FF000000"/>
        <rFont val="Arial"/>
        <family val="2"/>
      </rPr>
      <t xml:space="preserve">  avec leurs méthodes de stérilisation.</t>
    </r>
  </si>
  <si>
    <r>
      <t xml:space="preserve">Les informations sur la mise au rebut et l'identifiant de production (numéro de lot et de série, date limite d’utilisation, date de fabrication) sont </t>
    </r>
    <r>
      <rPr>
        <sz val="6"/>
        <color rgb="FFFF0000"/>
        <rFont val="Arial"/>
        <family val="2"/>
      </rPr>
      <t>documentées</t>
    </r>
    <r>
      <rPr>
        <sz val="6"/>
        <color rgb="FF000000"/>
        <rFont val="Arial"/>
        <family val="2"/>
      </rPr>
      <t>. </t>
    </r>
  </si>
  <si>
    <r>
      <t xml:space="preserve">Sur l'emballage, des informations indiquent que le dispositif médical est </t>
    </r>
    <r>
      <rPr>
        <sz val="6"/>
        <rFont val="Arial"/>
        <family val="2"/>
      </rPr>
      <t>stérile.</t>
    </r>
  </si>
  <si>
    <r>
      <t xml:space="preserve">Les informations de l'étiquette du dispositif médical telles quel le nom commercial, adresse du fabricant ou représentant autorisé, stockage (température et humidité), précautions nécessaires et  l'IUD </t>
    </r>
    <r>
      <rPr>
        <sz val="6"/>
        <color rgb="FFFF0000"/>
        <rFont val="Arial"/>
        <family val="2"/>
      </rPr>
      <t>sont documentées.</t>
    </r>
  </si>
  <si>
    <r>
      <t>Le dispositif médical est étiqueté selon le pays de fabrication en utilisant le code du pays selon la norme</t>
    </r>
    <r>
      <rPr>
        <b/>
        <sz val="6"/>
        <color rgb="FF000000"/>
        <rFont val="Arial"/>
        <family val="2"/>
      </rPr>
      <t xml:space="preserve"> ISO 3166-1</t>
    </r>
    <r>
      <rPr>
        <sz val="6"/>
        <color rgb="FF000000"/>
        <rFont val="Arial"/>
        <family val="2"/>
      </rPr>
      <t>.</t>
    </r>
  </si>
  <si>
    <r>
      <t xml:space="preserve">Pour communiquer un avertissement, interdiction ou action obligatoire afin d’atténuer un risque non évident pour l’utilisateur, un signal de sécurité est requis avec une signification établie choisi dans la norme </t>
    </r>
    <r>
      <rPr>
        <b/>
        <sz val="6"/>
        <color rgb="FF000000"/>
        <rFont val="Arial"/>
        <family val="2"/>
      </rPr>
      <t>ISO 7010.</t>
    </r>
  </si>
  <si>
    <r>
      <t>L’étiquette et le marquage requis sont clairement</t>
    </r>
    <r>
      <rPr>
        <sz val="6"/>
        <color rgb="FFFF0000"/>
        <rFont val="Arial"/>
        <family val="2"/>
      </rPr>
      <t xml:space="preserve"> </t>
    </r>
    <r>
      <rPr>
        <sz val="6"/>
        <rFont val="Arial"/>
        <family val="2"/>
      </rPr>
      <t>lisibles</t>
    </r>
    <r>
      <rPr>
        <sz val="6"/>
        <color rgb="FF000000"/>
        <rFont val="Arial"/>
        <family val="2"/>
      </rPr>
      <t>.</t>
    </r>
  </si>
  <si>
    <r>
      <t xml:space="preserve"> Le dispositif médical ou l'accessoire est étiqueté avec</t>
    </r>
    <r>
      <rPr>
        <sz val="6"/>
        <color rgb="FFFF0000"/>
        <rFont val="Arial"/>
        <family val="2"/>
      </rPr>
      <t xml:space="preserve"> </t>
    </r>
    <r>
      <rPr>
        <sz val="6"/>
        <rFont val="Arial"/>
        <family val="2"/>
      </rPr>
      <t>le signal de sécurité</t>
    </r>
    <r>
      <rPr>
        <sz val="6"/>
        <color rgb="FF000000"/>
        <rFont val="Arial"/>
        <family val="2"/>
      </rPr>
      <t xml:space="preserve"> indiquant une action obligatoire.</t>
    </r>
  </si>
  <si>
    <r>
      <t xml:space="preserve">Pour assurer la sécurité et l’efficacité, le dispositif médical est accompagné d’informations </t>
    </r>
    <r>
      <rPr>
        <sz val="6"/>
        <color rgb="FFFF0000"/>
        <rFont val="Arial"/>
        <family val="2"/>
      </rPr>
      <t>documentées</t>
    </r>
    <r>
      <rPr>
        <sz val="6"/>
        <color rgb="FF000000"/>
        <rFont val="Arial"/>
        <family val="2"/>
      </rPr>
      <t xml:space="preserve">  qui incluent les instructions d’utilisation et la description technique.</t>
    </r>
  </si>
  <si>
    <r>
      <t xml:space="preserve">Les documents enregistrés électroniquement sont </t>
    </r>
    <r>
      <rPr>
        <sz val="6"/>
        <color rgb="FFFF0000"/>
        <rFont val="Arial"/>
        <family val="2"/>
      </rPr>
      <t>accessible</t>
    </r>
    <r>
      <rPr>
        <sz val="6"/>
        <color rgb="FF000000"/>
        <rFont val="Arial"/>
        <family val="2"/>
      </rPr>
      <t> par l'utilisateur.</t>
    </r>
  </si>
  <si>
    <r>
      <t>Le résumé du bénéfice clinique, des performances de sécurité et cliniques, les instructions en cas d’endommagement de l’emballage stérile sont</t>
    </r>
    <r>
      <rPr>
        <sz val="6"/>
        <color rgb="FFFF0000"/>
        <rFont val="Arial"/>
        <family val="2"/>
      </rPr>
      <t xml:space="preserve"> documentés</t>
    </r>
    <r>
      <rPr>
        <sz val="6"/>
        <color rgb="FF000000"/>
        <rFont val="Arial"/>
        <family val="2"/>
      </rPr>
      <t xml:space="preserve"> dans le document d’instruction.</t>
    </r>
  </si>
  <si>
    <r>
      <t>La description technique du dispositif médical</t>
    </r>
    <r>
      <rPr>
        <sz val="6"/>
        <color rgb="FFFF0000"/>
        <rFont val="Arial"/>
        <family val="2"/>
      </rPr>
      <t xml:space="preserve"> fournit </t>
    </r>
    <r>
      <rPr>
        <sz val="6"/>
        <color rgb="FF000000"/>
        <rFont val="Arial"/>
        <family val="2"/>
      </rPr>
      <t>toutes les données essentielles au fonctionnement, au transport et au stockage.</t>
    </r>
  </si>
  <si>
    <r>
      <t xml:space="preserve">Les caractéristiques, les configurations requises et spécifications techniques  de sécurité </t>
    </r>
    <r>
      <rPr>
        <sz val="6"/>
        <color rgb="FFFF0000"/>
        <rFont val="Arial"/>
        <family val="2"/>
      </rPr>
      <t xml:space="preserve">sont décrites </t>
    </r>
    <r>
      <rPr>
        <sz val="6"/>
        <color rgb="FF000000"/>
        <rFont val="Arial"/>
        <family val="2"/>
      </rPr>
      <t>dans le document technique.</t>
    </r>
  </si>
  <si>
    <r>
      <t>Le</t>
    </r>
    <r>
      <rPr>
        <sz val="6"/>
        <color rgb="FFFF0000"/>
        <rFont val="Arial"/>
        <family val="2"/>
      </rPr>
      <t xml:space="preserve"> document</t>
    </r>
    <r>
      <rPr>
        <sz val="6"/>
        <color rgb="FF000000"/>
        <rFont val="Arial"/>
        <family val="2"/>
      </rPr>
      <t xml:space="preserve"> technique </t>
    </r>
    <r>
      <rPr>
        <sz val="6"/>
        <rFont val="Arial"/>
        <family val="2"/>
      </rPr>
      <t>comporte</t>
    </r>
    <r>
      <rPr>
        <sz val="6"/>
        <color rgb="FF000000"/>
        <rFont val="Arial"/>
        <family val="2"/>
      </rPr>
      <t xml:space="preserve"> le nom ou la dénomination commerciale du produit et une description générale du dispositif, y compris sa destination, et les utilisateurs.</t>
    </r>
  </si>
  <si>
    <r>
      <t xml:space="preserve">La classe de risque du dispositif et la justification de la ou des règles de classification </t>
    </r>
    <r>
      <rPr>
        <sz val="6"/>
        <color rgb="FFFF0000"/>
        <rFont val="Arial"/>
        <family val="2"/>
      </rPr>
      <t>sont enregistrés</t>
    </r>
    <r>
      <rPr>
        <sz val="6"/>
        <color rgb="FF000000"/>
        <rFont val="Arial"/>
        <family val="2"/>
      </rPr>
      <t xml:space="preserve"> dans le document technique.</t>
    </r>
  </si>
  <si>
    <r>
      <t xml:space="preserve">Les spécifications techniques, telles que caractéristiques, dimensions et caractéristiques de performance, du dispositif et de toute variante/configuration sont </t>
    </r>
    <r>
      <rPr>
        <sz val="6"/>
        <color rgb="FFFF0000"/>
        <rFont val="Arial"/>
        <family val="2"/>
      </rPr>
      <t xml:space="preserve">inclus </t>
    </r>
    <r>
      <rPr>
        <sz val="6"/>
        <color rgb="FF000000"/>
        <rFont val="Arial"/>
        <family val="2"/>
      </rPr>
      <t>dans le document technique.</t>
    </r>
  </si>
  <si>
    <r>
      <rPr>
        <b/>
        <sz val="6"/>
        <color rgb="FF002060"/>
        <rFont val="Arial"/>
        <family val="2"/>
      </rPr>
      <t>QUI</t>
    </r>
    <r>
      <rPr>
        <sz val="6"/>
        <color rgb="FF002060"/>
        <rFont val="Arial"/>
        <family val="2"/>
      </rPr>
      <t xml:space="preserve">
Interne ou Externe</t>
    </r>
  </si>
  <si>
    <r>
      <rPr>
        <b/>
        <sz val="6"/>
        <color rgb="FF002060"/>
        <rFont val="Arial"/>
        <family val="2"/>
      </rPr>
      <t>QUOI</t>
    </r>
    <r>
      <rPr>
        <sz val="6"/>
        <color rgb="FF002060"/>
        <rFont val="Arial"/>
        <family val="2"/>
      </rPr>
      <t xml:space="preserve">
Objectifs à atteindre</t>
    </r>
  </si>
  <si>
    <r>
      <rPr>
        <b/>
        <sz val="6"/>
        <color rgb="FF002060"/>
        <rFont val="Arial"/>
        <family val="2"/>
      </rPr>
      <t>QUAND ET OÙ</t>
    </r>
    <r>
      <rPr>
        <sz val="6"/>
        <color rgb="FF002060"/>
        <rFont val="Arial"/>
        <family val="2"/>
      </rPr>
      <t xml:space="preserve">
Date et Champ d'application</t>
    </r>
  </si>
  <si>
    <t>Libellé interne à l'entreprise</t>
  </si>
  <si>
    <t xml:space="preserve">Réf Unique </t>
  </si>
  <si>
    <t xml:space="preserve">Niveaux de CONFORMITÉ de la MAÎTRISE DOCUMENTAIRE selon la norme PR NF EN ISO 20417 </t>
  </si>
  <si>
    <r>
      <t>Objet de la déclaration :</t>
    </r>
    <r>
      <rPr>
        <b/>
        <sz val="9"/>
        <rFont val="Arial"/>
        <family val="2"/>
      </rPr>
      <t xml:space="preserve">  Niveau de conformité à la norme PR NF EN ISO 20417</t>
    </r>
  </si>
  <si>
    <r>
      <t xml:space="preserve">Nous soussignés, déclarons </t>
    </r>
    <r>
      <rPr>
        <b/>
        <sz val="8"/>
        <rFont val="Arial"/>
        <family val="2"/>
      </rPr>
      <t>sous notre propre responsabilité</t>
    </r>
    <r>
      <rPr>
        <sz val="8"/>
        <rFont val="Arial"/>
        <family val="2"/>
      </rPr>
      <t xml:space="preserve"> que </t>
    </r>
    <r>
      <rPr>
        <b/>
        <sz val="8"/>
        <rFont val="Arial"/>
        <family val="2"/>
      </rPr>
      <t>les niveaux de conformité de nos pratiques professionnelles</t>
    </r>
    <r>
      <rPr>
        <sz val="8"/>
        <rFont val="Arial"/>
        <family val="2"/>
      </rPr>
      <t xml:space="preserve"> ont été mesurées d'après les exigences de la norme en projet NF EN ISO 20417.</t>
    </r>
  </si>
  <si>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</si>
  <si>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r>
      <t xml:space="preserve">Norme NF EN ISO 20417 </t>
    </r>
    <r>
      <rPr>
        <b/>
        <sz val="7"/>
        <rFont val="Arial"/>
        <family val="2"/>
      </rPr>
      <t xml:space="preserve">"informations à fournir par le fabricant </t>
    </r>
    <r>
      <rPr>
        <sz val="7"/>
        <rFont val="Arial"/>
        <family val="2"/>
      </rPr>
      <t xml:space="preserve">". Editions Afnor, Paris, www.afnor.org, 2019-12-13. </t>
    </r>
  </si>
  <si>
    <r>
      <rPr>
        <b/>
        <sz val="7"/>
        <color rgb="FF0000FF"/>
        <rFont val="Arial"/>
        <family val="2"/>
      </rPr>
      <t>Modifier les contenus bleus et mettre ensuite en</t>
    </r>
    <r>
      <rPr>
        <b/>
        <sz val="7"/>
        <color rgb="FFDD0806"/>
        <rFont val="Arial"/>
        <family val="2"/>
      </rPr>
      <t xml:space="preserve"> </t>
    </r>
    <r>
      <rPr>
        <b/>
        <sz val="7"/>
        <rFont val="Arial"/>
        <family val="2"/>
      </rPr>
      <t>noir</t>
    </r>
    <r>
      <rPr>
        <b/>
        <sz val="7"/>
        <color rgb="FFDD0806"/>
        <rFont val="Arial"/>
        <family val="2"/>
      </rPr>
      <t xml:space="preserve"> </t>
    </r>
    <r>
      <rPr>
        <sz val="7"/>
        <color rgb="FFDD0806"/>
        <rFont val="Arial"/>
        <family val="2"/>
      </rPr>
      <t xml:space="preserve">: 
</t>
    </r>
    <r>
      <rPr>
        <sz val="7"/>
        <color rgb="FF0000FF"/>
        <rFont val="Arial"/>
        <family val="2"/>
      </rPr>
      <t>Enregistrements qualité :</t>
    </r>
    <r>
      <rPr>
        <b/>
        <sz val="7"/>
        <color rgb="FF0000FF"/>
        <rFont val="Arial"/>
        <family val="2"/>
      </rPr>
      <t xml:space="preserve"> </t>
    </r>
    <r>
      <rPr>
        <sz val="7"/>
        <color rgb="FF0000FF"/>
        <rFont val="Arial"/>
        <family val="2"/>
      </rPr>
      <t>indiquez ceux que vous mettrez à disposition d'un auditeur. Il peut s'agir des onglets imprimés et signés de ce fichier d'autodiagnostic</t>
    </r>
  </si>
  <si>
    <r>
      <t xml:space="preserve">Outil d'autodiagnostic : </t>
    </r>
    <r>
      <rPr>
        <sz val="7"/>
        <rFont val="Arial"/>
        <family val="2"/>
      </rPr>
      <t>Fichier Excel® automatisé mis au point à l'Université de Technologie de Compiègne, France (www.utc.fr) - voir sa dénomination au bas de la feuille</t>
    </r>
  </si>
  <si>
    <t>Choix de VÉRACITÉ</t>
  </si>
  <si>
    <t>Choisir le seuil minimal de "Maîtrise documentaire" =&gt;</t>
  </si>
  <si>
    <r>
      <rPr>
        <b/>
        <sz val="5"/>
        <color rgb="FF002060"/>
        <rFont val="Arial"/>
        <family val="2"/>
      </rPr>
      <t>QUI</t>
    </r>
    <r>
      <rPr>
        <sz val="5"/>
        <color rgb="FF002060"/>
        <rFont val="Arial"/>
        <family val="2"/>
      </rPr>
      <t xml:space="preserve">
Interne ou Externe</t>
    </r>
  </si>
  <si>
    <r>
      <rPr>
        <b/>
        <sz val="5"/>
        <color rgb="FF002060"/>
        <rFont val="Arial"/>
        <family val="2"/>
      </rPr>
      <t>QUOI</t>
    </r>
    <r>
      <rPr>
        <sz val="5"/>
        <color rgb="FF002060"/>
        <rFont val="Arial"/>
        <family val="2"/>
      </rPr>
      <t xml:space="preserve">
Objectifs à atteindre</t>
    </r>
  </si>
  <si>
    <r>
      <rPr>
        <b/>
        <sz val="5"/>
        <color rgb="FF002060"/>
        <rFont val="Arial"/>
        <family val="2"/>
      </rPr>
      <t>QUAND ET OÙ</t>
    </r>
    <r>
      <rPr>
        <sz val="5"/>
        <color rgb="FF002060"/>
        <rFont val="Arial"/>
        <family val="2"/>
      </rPr>
      <t xml:space="preserve">
Date et Champ d'application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</si>
</sst>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d/m/yyyy"/>
    <numFmt numFmtId="166" formatCode="\c\r\ #"/>
    <numFmt numFmtId="167" formatCode="[$-40C]d\ mmmm\ yyyy"/>
    <numFmt numFmtId="168" formatCode="d\ mmmm\ yyyy"/>
  </numFmts>
  <fonts count="127">
    <font>
      <sz val="12"/>
      <color theme="1"/>
      <name val="Arialmt"/>
    </font>
    <font>
      <i/>
      <sz val="6"/>
      <color rgb="FF000000"/>
      <name val="Arial"/>
      <family val="2"/>
    </font>
    <font>
      <i/>
      <sz val="6"/>
      <color theme="1"/>
      <name val="Arialmt"/>
    </font>
    <font>
      <i/>
      <sz val="12"/>
      <color theme="1"/>
      <name val="Arialmt"/>
    </font>
    <font>
      <sz val="8"/>
      <color rgb="FF000000"/>
      <name val="Arial"/>
      <family val="2"/>
    </font>
    <font>
      <i/>
      <sz val="6"/>
      <color theme="1"/>
      <name val="Arial"/>
      <family val="2"/>
    </font>
    <font>
      <i/>
      <sz val="8"/>
      <color theme="1"/>
      <name val="Arial"/>
      <family val="2"/>
    </font>
    <font>
      <i/>
      <sz val="7"/>
      <color theme="1"/>
      <name val="Arial"/>
      <family val="2"/>
    </font>
    <font>
      <b/>
      <sz val="14"/>
      <color theme="1"/>
      <name val="Arial"/>
      <family val="2"/>
    </font>
    <font>
      <b/>
      <sz val="8"/>
      <color theme="1"/>
      <name val="Arial"/>
      <family val="2"/>
    </font>
    <font>
      <sz val="12"/>
      <name val="Arialmt"/>
    </font>
    <font>
      <sz val="9"/>
      <color rgb="FF000000"/>
      <name val="Arial"/>
      <family val="2"/>
    </font>
    <font>
      <i/>
      <sz val="9"/>
      <color theme="1"/>
      <name val="Arial"/>
      <family val="2"/>
    </font>
    <font>
      <b/>
      <sz val="10"/>
      <color theme="1"/>
      <name val="Arial"/>
      <family val="2"/>
    </font>
    <font>
      <b/>
      <sz val="9"/>
      <color theme="1"/>
      <name val="Arial"/>
      <family val="2"/>
    </font>
    <font>
      <sz val="7"/>
      <color rgb="FF0432FF"/>
      <name val="Arial"/>
      <family val="2"/>
    </font>
    <font>
      <sz val="7"/>
      <color rgb="FF0000D4"/>
      <name val="Arial"/>
      <family val="2"/>
    </font>
    <font>
      <sz val="8"/>
      <color theme="1"/>
      <name val="Arial"/>
      <family val="2"/>
    </font>
    <font>
      <sz val="7"/>
      <color rgb="FFFF0000"/>
      <name val="Arial"/>
      <family val="2"/>
    </font>
    <font>
      <sz val="7"/>
      <color rgb="FF000000"/>
      <name val="Arial"/>
      <family val="2"/>
    </font>
    <font>
      <sz val="7"/>
      <color theme="1"/>
      <name val="Arial"/>
      <family val="2"/>
    </font>
    <font>
      <b/>
      <sz val="7"/>
      <color theme="1"/>
      <name val="Arial"/>
      <family val="2"/>
    </font>
    <font>
      <b/>
      <sz val="7"/>
      <color rgb="FFFF0000"/>
      <name val="Arial"/>
      <family val="2"/>
    </font>
    <font>
      <sz val="7"/>
      <color theme="1"/>
      <name val="Arialmt"/>
    </font>
    <font>
      <u/>
      <sz val="8"/>
      <color theme="1"/>
      <name val="Arial"/>
      <family val="2"/>
    </font>
    <font>
      <sz val="9"/>
      <color theme="1"/>
      <name val="Arialmt"/>
    </font>
    <font>
      <sz val="6"/>
      <color rgb="FF000000"/>
      <name val="Arial"/>
      <family val="2"/>
    </font>
    <font>
      <b/>
      <sz val="6"/>
      <color theme="1"/>
      <name val="Arial"/>
      <family val="2"/>
    </font>
    <font>
      <sz val="6"/>
      <color theme="1"/>
      <name val="Arial"/>
      <family val="2"/>
    </font>
    <font>
      <sz val="8"/>
      <color theme="1"/>
      <name val="Arialmt"/>
    </font>
    <font>
      <sz val="10"/>
      <color theme="1"/>
      <name val="Arialmt"/>
    </font>
    <font>
      <sz val="8"/>
      <color rgb="FF0000D4"/>
      <name val="Arial"/>
      <family val="2"/>
    </font>
    <font>
      <b/>
      <sz val="7"/>
      <color rgb="FF900000"/>
      <name val="Arial"/>
      <family val="2"/>
    </font>
    <font>
      <b/>
      <sz val="8"/>
      <color theme="1"/>
      <name val="Arialmt"/>
    </font>
    <font>
      <sz val="7"/>
      <color rgb="FF006411"/>
      <name val="Arial"/>
      <family val="2"/>
    </font>
    <font>
      <sz val="12"/>
      <color rgb="FF385623"/>
      <name val="Arialmt"/>
    </font>
    <font>
      <sz val="8"/>
      <color theme="0"/>
      <name val="Arialmt"/>
    </font>
    <font>
      <sz val="8"/>
      <color theme="0"/>
      <name val="Arial"/>
      <family val="2"/>
    </font>
    <font>
      <sz val="9"/>
      <color theme="1"/>
      <name val="Arial"/>
      <family val="2"/>
    </font>
    <font>
      <sz val="6"/>
      <color rgb="FFFF0000"/>
      <name val="Arial"/>
      <family val="2"/>
    </font>
    <font>
      <i/>
      <sz val="6"/>
      <color rgb="FF0000D4"/>
      <name val="Arial"/>
      <family val="2"/>
    </font>
    <font>
      <i/>
      <strike/>
      <sz val="6"/>
      <color theme="1"/>
      <name val="Arialmt"/>
    </font>
    <font>
      <b/>
      <sz val="12"/>
      <color theme="1"/>
      <name val="Arial"/>
      <family val="2"/>
    </font>
    <font>
      <sz val="8"/>
      <color rgb="FF0432FF"/>
      <name val="Arial"/>
      <family val="2"/>
    </font>
    <font>
      <sz val="6"/>
      <color rgb="FF0000D4"/>
      <name val="Arial"/>
      <family val="2"/>
    </font>
    <font>
      <sz val="8"/>
      <color rgb="FF0432FF"/>
      <name val="Arialmt"/>
    </font>
    <font>
      <sz val="6"/>
      <color theme="1"/>
      <name val="Arialmt"/>
    </font>
    <font>
      <b/>
      <sz val="8"/>
      <color theme="1"/>
      <name val="Arial Narrow"/>
      <family val="2"/>
    </font>
    <font>
      <b/>
      <sz val="11"/>
      <color theme="1"/>
      <name val="Arial"/>
      <family val="2"/>
    </font>
    <font>
      <sz val="7"/>
      <color rgb="FFDD0806"/>
      <name val="Arial"/>
      <family val="2"/>
    </font>
    <font>
      <b/>
      <i/>
      <sz val="7"/>
      <color theme="1"/>
      <name val="Arial"/>
      <family val="2"/>
    </font>
    <font>
      <b/>
      <sz val="7"/>
      <color rgb="FFDD0806"/>
      <name val="Arial"/>
      <family val="2"/>
    </font>
    <font>
      <u/>
      <sz val="8"/>
      <color rgb="FF0000FF"/>
      <name val="Arial"/>
      <family val="2"/>
    </font>
    <font>
      <sz val="8"/>
      <color theme="1"/>
      <name val="Calibri"/>
      <family val="2"/>
    </font>
    <font>
      <b/>
      <sz val="8"/>
      <color theme="1"/>
      <name val="Calibri"/>
      <family val="2"/>
    </font>
    <font>
      <b/>
      <sz val="12"/>
      <color theme="1"/>
      <name val="Arialmt"/>
    </font>
    <font>
      <i/>
      <sz val="5"/>
      <color rgb="FF000000"/>
      <name val="Arial"/>
      <family val="2"/>
    </font>
    <font>
      <sz val="8"/>
      <name val="Arial"/>
      <family val="2"/>
    </font>
    <font>
      <b/>
      <sz val="8"/>
      <name val="Arial"/>
      <family val="2"/>
    </font>
    <font>
      <b/>
      <sz val="7"/>
      <name val="Arial"/>
      <family val="2"/>
    </font>
    <font>
      <sz val="7"/>
      <name val="Arial"/>
      <family val="2"/>
    </font>
    <font>
      <b/>
      <sz val="8"/>
      <color rgb="FFFF0000"/>
      <name val="Arial"/>
      <family val="2"/>
    </font>
    <font>
      <sz val="6"/>
      <name val="Arial"/>
      <family val="2"/>
    </font>
    <font>
      <b/>
      <sz val="6"/>
      <name val="Arial"/>
      <family val="2"/>
    </font>
    <font>
      <b/>
      <sz val="9"/>
      <name val="Arial"/>
      <family val="2"/>
    </font>
    <font>
      <i/>
      <sz val="7"/>
      <name val="Arial"/>
      <family val="2"/>
    </font>
    <font>
      <sz val="8"/>
      <name val="Arialmt"/>
    </font>
    <font>
      <b/>
      <sz val="7"/>
      <color rgb="FF000000"/>
      <name val="Arial"/>
      <family val="2"/>
    </font>
    <font>
      <i/>
      <sz val="7"/>
      <color theme="1"/>
      <name val="Arialmt"/>
    </font>
    <font>
      <b/>
      <sz val="8"/>
      <name val="Arialmt"/>
    </font>
    <font>
      <b/>
      <u/>
      <sz val="7"/>
      <color rgb="FF7030A0"/>
      <name val="Arial"/>
      <family val="2"/>
    </font>
    <font>
      <sz val="9"/>
      <name val="Arialmt"/>
    </font>
    <font>
      <b/>
      <i/>
      <sz val="16"/>
      <color theme="1"/>
      <name val="Arial"/>
      <family val="2"/>
    </font>
    <font>
      <sz val="8"/>
      <color rgb="FF0070C0"/>
      <name val="Arial"/>
      <family val="2"/>
    </font>
    <font>
      <sz val="7"/>
      <name val="Arialmt"/>
    </font>
    <font>
      <b/>
      <sz val="7"/>
      <color rgb="FF0432FF"/>
      <name val="Arial"/>
      <family val="2"/>
    </font>
    <font>
      <sz val="12"/>
      <color theme="1"/>
      <name val="Arialmt"/>
    </font>
    <font>
      <sz val="7"/>
      <color rgb="FF0000FF"/>
      <name val="Arial"/>
      <family val="2"/>
    </font>
    <font>
      <b/>
      <sz val="7"/>
      <color rgb="FF0000FF"/>
      <name val="Arial"/>
      <family val="2"/>
    </font>
    <font>
      <b/>
      <sz val="7"/>
      <color theme="0"/>
      <name val="Arial"/>
      <family val="2"/>
    </font>
    <font>
      <b/>
      <sz val="9"/>
      <color theme="0"/>
      <name val="Arial"/>
      <family val="2"/>
    </font>
    <font>
      <sz val="9"/>
      <color theme="0"/>
      <name val="Arialmt"/>
    </font>
    <font>
      <b/>
      <sz val="8"/>
      <color theme="0"/>
      <name val="Arial"/>
      <family val="2"/>
    </font>
    <font>
      <sz val="12"/>
      <color theme="0"/>
      <name val="Arialmt"/>
    </font>
    <font>
      <b/>
      <sz val="6"/>
      <color theme="0"/>
      <name val="Arial"/>
      <family val="2"/>
    </font>
    <font>
      <sz val="6"/>
      <color theme="0"/>
      <name val="Arial"/>
      <family val="2"/>
    </font>
    <font>
      <sz val="7"/>
      <color theme="0"/>
      <name val="Arial"/>
      <family val="2"/>
    </font>
    <font>
      <sz val="7"/>
      <color theme="0"/>
      <name val="Arialmt"/>
    </font>
    <font>
      <i/>
      <sz val="6"/>
      <color theme="0"/>
      <name val="Arial"/>
      <family val="2"/>
    </font>
    <font>
      <b/>
      <i/>
      <sz val="6"/>
      <color theme="0"/>
      <name val="Arial"/>
      <family val="2"/>
    </font>
    <font>
      <sz val="10"/>
      <name val="Arialmt"/>
    </font>
    <font>
      <b/>
      <sz val="8"/>
      <color theme="0"/>
      <name val="Arialmt"/>
    </font>
    <font>
      <i/>
      <sz val="9"/>
      <color rgb="FF0000D4"/>
      <name val="Arial"/>
      <family val="2"/>
    </font>
    <font>
      <sz val="9"/>
      <color rgb="FF2B03BD"/>
      <name val="Arial"/>
      <family val="2"/>
    </font>
    <font>
      <b/>
      <i/>
      <sz val="8"/>
      <name val="Arial"/>
      <family val="2"/>
    </font>
    <font>
      <i/>
      <sz val="8"/>
      <name val="Arial"/>
      <family val="2"/>
    </font>
    <font>
      <b/>
      <i/>
      <sz val="8"/>
      <color theme="1"/>
      <name val="Arial"/>
      <family val="2"/>
    </font>
    <font>
      <b/>
      <sz val="6"/>
      <color rgb="FF000000"/>
      <name val="Arial"/>
      <family val="2"/>
    </font>
    <font>
      <b/>
      <u/>
      <sz val="6"/>
      <color rgb="FF7030A0"/>
      <name val="Arial"/>
      <family val="2"/>
    </font>
    <font>
      <b/>
      <i/>
      <sz val="11"/>
      <color theme="0"/>
      <name val="Arial"/>
      <family val="2"/>
    </font>
    <font>
      <b/>
      <sz val="6"/>
      <color rgb="FFFF0000"/>
      <name val="Arial"/>
      <family val="2"/>
    </font>
    <font>
      <b/>
      <sz val="7"/>
      <name val="Arialmt"/>
    </font>
    <font>
      <b/>
      <u/>
      <sz val="6"/>
      <color theme="0"/>
      <name val="Arial"/>
      <family val="2"/>
    </font>
    <font>
      <b/>
      <sz val="6"/>
      <color theme="8" tint="-0.249977111117893"/>
      <name val="Arial"/>
      <family val="2"/>
    </font>
    <font>
      <sz val="6"/>
      <color rgb="FF0432FF"/>
      <name val="Arial"/>
      <family val="2"/>
    </font>
    <font>
      <b/>
      <sz val="6"/>
      <color theme="5"/>
      <name val="Arial"/>
      <family val="2"/>
    </font>
    <font>
      <b/>
      <sz val="6"/>
      <color theme="9"/>
      <name val="Arial"/>
      <family val="2"/>
    </font>
    <font>
      <b/>
      <sz val="6"/>
      <color rgb="FF7030A0"/>
      <name val="Arial"/>
      <family val="2"/>
    </font>
    <font>
      <b/>
      <u/>
      <sz val="6"/>
      <color theme="8" tint="-0.499984740745262"/>
      <name val="Arial"/>
      <family val="2"/>
    </font>
    <font>
      <b/>
      <sz val="6"/>
      <color theme="8" tint="-0.499984740745262"/>
      <name val="Arial"/>
      <family val="2"/>
    </font>
    <font>
      <b/>
      <sz val="6"/>
      <color theme="8" tint="-0.499984740745262"/>
      <name val="Arialmt"/>
    </font>
    <font>
      <sz val="6"/>
      <color theme="9" tint="-0.499984740745262"/>
      <name val="Arial"/>
      <family val="2"/>
    </font>
    <font>
      <sz val="6"/>
      <color rgb="FF385623"/>
      <name val="Arial"/>
      <family val="2"/>
    </font>
    <font>
      <sz val="6"/>
      <name val="Arialmt"/>
    </font>
    <font>
      <b/>
      <sz val="11"/>
      <color theme="0"/>
      <name val="Arial"/>
      <family val="2"/>
    </font>
    <font>
      <b/>
      <sz val="6"/>
      <name val="Arialmt"/>
    </font>
    <font>
      <i/>
      <sz val="6"/>
      <name val="Arialmt"/>
    </font>
    <font>
      <b/>
      <sz val="6"/>
      <color rgb="FF002060"/>
      <name val="Arial"/>
      <family val="2"/>
    </font>
    <font>
      <sz val="6"/>
      <color rgb="FF002060"/>
      <name val="Arial"/>
      <family val="2"/>
    </font>
    <font>
      <sz val="6"/>
      <color rgb="FF006411"/>
      <name val="Arial"/>
      <family val="2"/>
    </font>
    <font>
      <sz val="6"/>
      <color theme="0"/>
      <name val="Arialmt"/>
    </font>
    <font>
      <sz val="6"/>
      <color rgb="FF0432FF"/>
      <name val="Arialmt"/>
    </font>
    <font>
      <i/>
      <sz val="8"/>
      <color rgb="FF0070C0"/>
      <name val="Arial"/>
      <family val="2"/>
    </font>
    <font>
      <b/>
      <u/>
      <sz val="7"/>
      <name val="Arial"/>
      <family val="2"/>
    </font>
    <font>
      <i/>
      <sz val="5"/>
      <color theme="1"/>
      <name val="Arial"/>
      <family val="2"/>
    </font>
    <font>
      <sz val="5"/>
      <color rgb="FF002060"/>
      <name val="Arial"/>
      <family val="2"/>
    </font>
    <font>
      <b/>
      <sz val="5"/>
      <color rgb="FF002060"/>
      <name val="Arial"/>
      <family val="2"/>
    </font>
  </fonts>
  <fills count="5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DD6EE"/>
        <bgColor rgb="FFBDD6EE"/>
      </patternFill>
    </fill>
    <fill>
      <patternFill patternType="solid">
        <fgColor rgb="FFDEEAF6"/>
        <bgColor rgb="FFDEEAF6"/>
      </patternFill>
    </fill>
    <fill>
      <patternFill patternType="solid">
        <fgColor rgb="FFDDEBF7"/>
        <bgColor rgb="FFDDEBF7"/>
      </patternFill>
    </fill>
    <fill>
      <patternFill patternType="solid">
        <fgColor rgb="FFFFFF00"/>
        <bgColor rgb="FFFFFF00"/>
      </patternFill>
    </fill>
    <fill>
      <patternFill patternType="solid">
        <fgColor rgb="FFC5E0B3"/>
        <bgColor rgb="FFC5E0B3"/>
      </patternFill>
    </fill>
    <fill>
      <patternFill patternType="solid">
        <fgColor rgb="FFFCCCCC"/>
        <bgColor rgb="FFFCCCCC"/>
      </patternFill>
    </fill>
    <fill>
      <patternFill patternType="solid">
        <fgColor theme="4" tint="0.79998168889431442"/>
        <bgColor indexed="64"/>
      </patternFill>
    </fill>
    <fill>
      <patternFill patternType="solid">
        <fgColor theme="9" tint="0.59999389629810485"/>
        <bgColor rgb="FFE2EFD9"/>
      </patternFill>
    </fill>
    <fill>
      <patternFill patternType="solid">
        <fgColor rgb="FFFBFFFF"/>
        <bgColor rgb="FFE2EFD9"/>
      </patternFill>
    </fill>
    <fill>
      <patternFill patternType="solid">
        <fgColor theme="0"/>
        <bgColor rgb="FFDEEAF6"/>
      </patternFill>
    </fill>
    <fill>
      <patternFill patternType="solid">
        <fgColor theme="4" tint="0.79998168889431442"/>
        <bgColor rgb="FFFFFFFF"/>
      </patternFill>
    </fill>
    <fill>
      <patternFill patternType="solid">
        <fgColor theme="0"/>
        <bgColor rgb="FFDDEBF7"/>
      </patternFill>
    </fill>
    <fill>
      <patternFill patternType="solid">
        <fgColor theme="0"/>
        <bgColor rgb="FFBDD6EE"/>
      </patternFill>
    </fill>
    <fill>
      <patternFill patternType="solid">
        <fgColor theme="9" tint="0.59999389629810485"/>
        <bgColor rgb="FFFBFF83"/>
      </patternFill>
    </fill>
    <fill>
      <patternFill patternType="solid">
        <fgColor theme="0"/>
        <bgColor rgb="FFFFFF00"/>
      </patternFill>
    </fill>
    <fill>
      <patternFill patternType="solid">
        <fgColor theme="2" tint="-0.14999847407452621"/>
        <bgColor rgb="FFCCFFFF"/>
      </patternFill>
    </fill>
    <fill>
      <patternFill patternType="solid">
        <fgColor theme="2" tint="-0.14999847407452621"/>
        <bgColor indexed="64"/>
      </patternFill>
    </fill>
    <fill>
      <patternFill patternType="solid">
        <fgColor theme="2" tint="-0.14999847407452621"/>
        <bgColor rgb="FFBDD6EE"/>
      </patternFill>
    </fill>
    <fill>
      <patternFill patternType="solid">
        <fgColor theme="8" tint="-0.249977111117893"/>
        <bgColor rgb="FFBDD6EE"/>
      </patternFill>
    </fill>
    <fill>
      <patternFill patternType="solid">
        <fgColor theme="8" tint="0.39997558519241921"/>
        <bgColor rgb="FFBDD6EE"/>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39997558519241921"/>
        <bgColor rgb="FFF2F2F2"/>
      </patternFill>
    </fill>
    <fill>
      <patternFill patternType="solid">
        <fgColor theme="8" tint="0.79998168889431442"/>
        <bgColor rgb="FFDEEAF6"/>
      </patternFill>
    </fill>
    <fill>
      <patternFill patternType="solid">
        <fgColor theme="2" tint="-0.14999847407452621"/>
        <bgColor rgb="FFDEEAF6"/>
      </patternFill>
    </fill>
    <fill>
      <patternFill patternType="solid">
        <fgColor rgb="FFCCFFFF"/>
        <bgColor rgb="FFDEEAF6"/>
      </patternFill>
    </fill>
    <fill>
      <patternFill patternType="solid">
        <fgColor rgb="FFCCFFFF"/>
        <bgColor indexed="64"/>
      </patternFill>
    </fill>
    <fill>
      <patternFill patternType="solid">
        <fgColor rgb="FFCCFFFF"/>
        <bgColor theme="0"/>
      </patternFill>
    </fill>
    <fill>
      <patternFill patternType="solid">
        <fgColor theme="8" tint="-0.249977111117893"/>
        <bgColor rgb="FFCCFFFF"/>
      </patternFill>
    </fill>
    <fill>
      <patternFill patternType="solid">
        <fgColor rgb="FFFF0000"/>
        <bgColor rgb="FFE2EFD9"/>
      </patternFill>
    </fill>
    <fill>
      <patternFill patternType="solid">
        <fgColor theme="2" tint="-0.14999847407452621"/>
        <bgColor rgb="FFDDEBF7"/>
      </patternFill>
    </fill>
    <fill>
      <patternFill patternType="solid">
        <fgColor theme="8" tint="-0.249977111117893"/>
        <bgColor rgb="FFE2EFD9"/>
      </patternFill>
    </fill>
    <fill>
      <patternFill patternType="solid">
        <fgColor theme="8" tint="0.79998168889431442"/>
        <bgColor rgb="FFE2EFD9"/>
      </patternFill>
    </fill>
    <fill>
      <patternFill patternType="solid">
        <fgColor theme="8" tint="0.59999389629810485"/>
        <bgColor rgb="FFE2EFD9"/>
      </patternFill>
    </fill>
    <fill>
      <patternFill patternType="solid">
        <fgColor theme="0"/>
        <bgColor rgb="FFE2EFD9"/>
      </patternFill>
    </fill>
    <fill>
      <patternFill patternType="solid">
        <fgColor theme="0"/>
        <bgColor indexed="64"/>
      </patternFill>
    </fill>
    <fill>
      <patternFill patternType="solid">
        <fgColor theme="5" tint="0.59999389629810485"/>
        <bgColor rgb="FFE2EFD9"/>
      </patternFill>
    </fill>
    <fill>
      <patternFill patternType="solid">
        <fgColor theme="7"/>
        <bgColor rgb="FFE2EFD9"/>
      </patternFill>
    </fill>
    <fill>
      <patternFill patternType="solid">
        <fgColor theme="7" tint="0.59999389629810485"/>
        <bgColor rgb="FFE2EFD9"/>
      </patternFill>
    </fill>
    <fill>
      <patternFill patternType="solid">
        <fgColor theme="9"/>
        <bgColor rgb="FFE2EFD9"/>
      </patternFill>
    </fill>
    <fill>
      <patternFill patternType="solid">
        <fgColor rgb="FF7030A0"/>
        <bgColor rgb="FFE2EFD9"/>
      </patternFill>
    </fill>
    <fill>
      <patternFill patternType="solid">
        <fgColor rgb="FFF7D1F0"/>
        <bgColor rgb="FFE2EFD9"/>
      </patternFill>
    </fill>
    <fill>
      <patternFill patternType="solid">
        <fgColor theme="8" tint="0.79998168889431442"/>
        <bgColor rgb="FFDDEBF7"/>
      </patternFill>
    </fill>
    <fill>
      <patternFill patternType="solid">
        <fgColor theme="8" tint="0.79998168889431442"/>
        <bgColor rgb="FFF2F2F2"/>
      </patternFill>
    </fill>
    <fill>
      <patternFill patternType="solid">
        <fgColor theme="8" tint="-0.249977111117893"/>
        <bgColor rgb="FFFFFF00"/>
      </patternFill>
    </fill>
    <fill>
      <patternFill patternType="solid">
        <fgColor theme="8" tint="0.79998168889431442"/>
        <bgColor rgb="FFFCFFCB"/>
      </patternFill>
    </fill>
    <fill>
      <patternFill patternType="solid">
        <fgColor theme="2" tint="-4.9989318521683403E-2"/>
        <bgColor rgb="FFFFFF00"/>
      </patternFill>
    </fill>
    <fill>
      <patternFill patternType="solid">
        <fgColor theme="7" tint="0.39997558519241921"/>
        <bgColor indexed="64"/>
      </patternFill>
    </fill>
    <fill>
      <patternFill patternType="solid">
        <fgColor theme="9"/>
        <bgColor rgb="FF99FFCC"/>
      </patternFill>
    </fill>
    <fill>
      <patternFill patternType="solid">
        <fgColor rgb="FFF75043"/>
        <bgColor rgb="FFFEF2CB"/>
      </patternFill>
    </fill>
  </fills>
  <borders count="276">
    <border>
      <left/>
      <right/>
      <top/>
      <bottom/>
      <diagonal/>
    </border>
    <border>
      <left/>
      <right/>
      <top/>
      <bottom/>
      <diagonal/>
    </border>
    <border>
      <left style="thin">
        <color rgb="FF7F7F7F"/>
      </left>
      <right/>
      <top style="thin">
        <color rgb="FF7F7F7F"/>
      </top>
      <bottom/>
      <diagonal/>
    </border>
    <border>
      <left/>
      <right/>
      <top style="thin">
        <color rgb="FF7F7F7F"/>
      </top>
      <bottom/>
      <diagonal/>
    </border>
    <border>
      <left style="thin">
        <color rgb="FF7F7F7F"/>
      </left>
      <right/>
      <top style="thin">
        <color rgb="FF7F7F7F"/>
      </top>
      <bottom/>
      <diagonal/>
    </border>
    <border>
      <left/>
      <right/>
      <top style="thin">
        <color rgb="FF7F7F7F"/>
      </top>
      <bottom/>
      <diagonal/>
    </border>
    <border>
      <left/>
      <right/>
      <top/>
      <bottom/>
      <diagonal/>
    </border>
    <border>
      <left/>
      <right style="thin">
        <color rgb="FF7F7F7F"/>
      </right>
      <top/>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diagonal/>
    </border>
    <border>
      <left/>
      <right/>
      <top style="thin">
        <color rgb="FFBFBFBF"/>
      </top>
      <bottom style="thin">
        <color rgb="FFBFBFBF"/>
      </bottom>
      <diagonal/>
    </border>
    <border>
      <left/>
      <right/>
      <top style="thin">
        <color rgb="FF969696"/>
      </top>
      <bottom style="thin">
        <color rgb="FF969696"/>
      </bottom>
      <diagonal/>
    </border>
    <border>
      <left/>
      <right style="thin">
        <color rgb="FF7F7F7F"/>
      </right>
      <top style="thin">
        <color rgb="FF7F7F7F"/>
      </top>
      <bottom/>
      <diagonal/>
    </border>
    <border>
      <left/>
      <right/>
      <top style="thin">
        <color rgb="FFBFBFBF"/>
      </top>
      <bottom style="thin">
        <color rgb="FF7F7F7F"/>
      </bottom>
      <diagonal/>
    </border>
    <border>
      <left style="thin">
        <color rgb="FF7F7F7F"/>
      </left>
      <right style="thin">
        <color rgb="FF7F7F7F"/>
      </right>
      <top style="thin">
        <color rgb="FF7F7F7F"/>
      </top>
      <bottom style="thin">
        <color rgb="FF7F7F7F"/>
      </bottom>
      <diagonal/>
    </border>
    <border>
      <left style="thin">
        <color rgb="FF969696"/>
      </left>
      <right/>
      <top/>
      <bottom/>
      <diagonal/>
    </border>
    <border>
      <left/>
      <right style="thin">
        <color rgb="FF969696"/>
      </right>
      <top/>
      <bottom/>
      <diagonal/>
    </border>
    <border>
      <left style="thin">
        <color rgb="FF7F7F7F"/>
      </left>
      <right style="thin">
        <color rgb="FF7F7F7F"/>
      </right>
      <top/>
      <bottom style="thin">
        <color rgb="FF7F7F7F"/>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9" tint="0.79998168889431442"/>
      </top>
      <bottom/>
      <diagonal/>
    </border>
    <border>
      <left/>
      <right/>
      <top/>
      <bottom style="thin">
        <color theme="9" tint="0.79998168889431442"/>
      </bottom>
      <diagonal/>
    </border>
    <border>
      <left style="thin">
        <color theme="4" tint="0.79998168889431442"/>
      </left>
      <right/>
      <top/>
      <bottom/>
      <diagonal/>
    </border>
    <border>
      <left style="thin">
        <color theme="3" tint="0.34998626667073579"/>
      </left>
      <right/>
      <top/>
      <bottom/>
      <diagonal/>
    </border>
    <border>
      <left/>
      <right style="thin">
        <color theme="3" tint="0.34998626667073579"/>
      </right>
      <top/>
      <bottom/>
      <diagonal/>
    </border>
    <border>
      <left/>
      <right/>
      <top style="thin">
        <color theme="4" tint="0.79998168889431442"/>
      </top>
      <bottom/>
      <diagonal/>
    </border>
    <border>
      <left/>
      <right/>
      <top style="thin">
        <color theme="2" tint="-4.9989318521683403E-2"/>
      </top>
      <bottom/>
      <diagonal/>
    </border>
    <border>
      <left/>
      <right style="thin">
        <color theme="2" tint="-4.9989318521683403E-2"/>
      </right>
      <top style="thin">
        <color theme="2" tint="-4.9989318521683403E-2"/>
      </top>
      <bottom style="thin">
        <color theme="2" tint="-4.9989318521683403E-2"/>
      </bottom>
      <diagonal/>
    </border>
    <border>
      <left/>
      <right/>
      <top style="thin">
        <color rgb="FF7F7F7F"/>
      </top>
      <bottom style="thin">
        <color theme="2" tint="-4.9989318521683403E-2"/>
      </bottom>
      <diagonal/>
    </border>
    <border>
      <left/>
      <right/>
      <top style="thin">
        <color theme="2" tint="-4.9989318521683403E-2"/>
      </top>
      <bottom style="thin">
        <color theme="2" tint="-4.9989318521683403E-2"/>
      </bottom>
      <diagonal/>
    </border>
    <border>
      <left style="thin">
        <color theme="2" tint="-4.9989318521683403E-2"/>
      </left>
      <right/>
      <top style="thin">
        <color theme="2" tint="-4.9989318521683403E-2"/>
      </top>
      <bottom style="thin">
        <color theme="2" tint="-4.9989318521683403E-2"/>
      </bottom>
      <diagonal/>
    </border>
    <border>
      <left/>
      <right/>
      <top/>
      <bottom style="thin">
        <color theme="2" tint="-4.9989318521683403E-2"/>
      </bottom>
      <diagonal/>
    </border>
    <border>
      <left/>
      <right/>
      <top style="thin">
        <color theme="6" tint="0.79998168889431442"/>
      </top>
      <bottom style="thin">
        <color theme="6" tint="0.79998168889431442"/>
      </bottom>
      <diagonal/>
    </border>
    <border>
      <left style="thin">
        <color theme="2" tint="-4.9989318521683403E-2"/>
      </left>
      <right/>
      <top style="thin">
        <color theme="6" tint="0.79998168889431442"/>
      </top>
      <bottom style="thin">
        <color theme="2" tint="-4.9989318521683403E-2"/>
      </bottom>
      <diagonal/>
    </border>
    <border>
      <left style="thin">
        <color theme="2" tint="-4.9989318521683403E-2"/>
      </left>
      <right/>
      <top style="thin">
        <color theme="2" tint="-4.9989318521683403E-2"/>
      </top>
      <bottom/>
      <diagonal/>
    </border>
    <border>
      <left/>
      <right/>
      <top style="thin">
        <color rgb="FF7F7F7F"/>
      </top>
      <bottom style="thin">
        <color theme="6"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right/>
      <top/>
      <bottom style="thin">
        <color theme="6" tint="0.79998168889431442"/>
      </bottom>
      <diagonal/>
    </border>
    <border>
      <left/>
      <right style="thin">
        <color theme="2" tint="-4.9989318521683403E-2"/>
      </right>
      <top/>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style="thin">
        <color rgb="FFBFBFBF"/>
      </right>
      <top style="thin">
        <color theme="3" tint="0.499984740745262"/>
      </top>
      <bottom style="thin">
        <color theme="3" tint="0.499984740745262"/>
      </bottom>
      <diagonal/>
    </border>
    <border>
      <left style="thin">
        <color theme="3" tint="0.499984740745262"/>
      </left>
      <right style="thin">
        <color rgb="FFBFBFBF"/>
      </right>
      <top/>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style="thin">
        <color theme="3" tint="0.499984740745262"/>
      </left>
      <right style="thin">
        <color rgb="FFBFBFBF"/>
      </right>
      <top style="thin">
        <color theme="3" tint="0.499984740745262"/>
      </top>
      <bottom/>
      <diagonal/>
    </border>
    <border>
      <left/>
      <right/>
      <top style="thin">
        <color theme="3" tint="0.499984740745262"/>
      </top>
      <bottom/>
      <diagonal/>
    </border>
    <border>
      <left style="thin">
        <color rgb="FFBFBFBF"/>
      </left>
      <right/>
      <top style="thin">
        <color rgb="FF7F7F7F"/>
      </top>
      <bottom/>
      <diagonal/>
    </border>
    <border>
      <left style="thin">
        <color rgb="FFBFBFBF"/>
      </left>
      <right/>
      <top style="thin">
        <color theme="3" tint="0.499984740745262"/>
      </top>
      <bottom/>
      <diagonal/>
    </border>
    <border>
      <left style="thin">
        <color theme="3" tint="0.499984740745262"/>
      </left>
      <right/>
      <top style="thin">
        <color theme="3" tint="0.499984740745262"/>
      </top>
      <bottom/>
      <diagonal/>
    </border>
    <border>
      <left style="thin">
        <color rgb="FFBFBFBF"/>
      </left>
      <right style="thin">
        <color theme="3" tint="0.499984740745262"/>
      </right>
      <top style="thin">
        <color theme="3" tint="0.499984740745262"/>
      </top>
      <bottom style="thin">
        <color theme="3" tint="0.499984740745262"/>
      </bottom>
      <diagonal/>
    </border>
    <border>
      <left style="thin">
        <color rgb="FFBFBFBF"/>
      </left>
      <right/>
      <top/>
      <bottom/>
      <diagonal/>
    </border>
    <border>
      <left style="thin">
        <color theme="2" tint="-4.9989318521683403E-2"/>
      </left>
      <right style="thin">
        <color theme="2" tint="-4.9989318521683403E-2"/>
      </right>
      <top style="thin">
        <color theme="2" tint="-4.9989318521683403E-2"/>
      </top>
      <bottom style="thin">
        <color theme="2" tint="-4.9989318521683403E-2"/>
      </bottom>
      <diagonal/>
    </border>
    <border>
      <left style="thin">
        <color theme="2" tint="-4.9989318521683403E-2"/>
      </left>
      <right style="thin">
        <color theme="2" tint="-4.9989318521683403E-2"/>
      </right>
      <top style="thin">
        <color theme="2" tint="-4.9989318521683403E-2"/>
      </top>
      <bottom/>
      <diagonal/>
    </border>
    <border>
      <left style="thin">
        <color theme="2" tint="-4.9989318521683403E-2"/>
      </left>
      <right/>
      <top/>
      <bottom/>
      <diagonal/>
    </border>
    <border>
      <left/>
      <right style="thin">
        <color theme="2" tint="-4.9989318521683403E-2"/>
      </right>
      <top style="thin">
        <color theme="2" tint="-4.9989318521683403E-2"/>
      </top>
      <bottom/>
      <diagonal/>
    </border>
    <border>
      <left/>
      <right style="thin">
        <color theme="2" tint="-4.9989318521683403E-2"/>
      </right>
      <top/>
      <bottom style="thin">
        <color theme="2" tint="-4.9989318521683403E-2"/>
      </bottom>
      <diagonal/>
    </border>
    <border>
      <left style="thin">
        <color theme="2" tint="-4.9989318521683403E-2"/>
      </left>
      <right/>
      <top/>
      <bottom style="thin">
        <color theme="2" tint="-4.9989318521683403E-2"/>
      </bottom>
      <diagonal/>
    </border>
    <border>
      <left style="thin">
        <color theme="2" tint="-4.9989318521683403E-2"/>
      </left>
      <right style="thin">
        <color theme="2" tint="-4.9989318521683403E-2"/>
      </right>
      <top/>
      <bottom style="thin">
        <color theme="2" tint="-4.9989318521683403E-2"/>
      </bottom>
      <diagonal/>
    </border>
    <border>
      <left/>
      <right/>
      <top style="thin">
        <color theme="2" tint="-4.9989318521683403E-2"/>
      </top>
      <bottom style="thin">
        <color rgb="FFBFBFBF"/>
      </bottom>
      <diagonal/>
    </border>
    <border>
      <left style="thin">
        <color theme="2" tint="-4.9989318521683403E-2"/>
      </left>
      <right style="thin">
        <color theme="2" tint="-4.9989318521683403E-2"/>
      </right>
      <top/>
      <bottom/>
      <diagonal/>
    </border>
    <border>
      <left style="thin">
        <color rgb="FFBFBFBF"/>
      </left>
      <right/>
      <top style="thin">
        <color rgb="FFBFBFBF"/>
      </top>
      <bottom style="thin">
        <color theme="2" tint="-4.9989318521683403E-2"/>
      </bottom>
      <diagonal/>
    </border>
    <border>
      <left/>
      <right style="thin">
        <color theme="2" tint="-4.9989318521683403E-2"/>
      </right>
      <top style="thin">
        <color rgb="FFBFBFBF"/>
      </top>
      <bottom/>
      <diagonal/>
    </border>
    <border>
      <left/>
      <right/>
      <top style="thin">
        <color rgb="FFBFBFBF"/>
      </top>
      <bottom style="thin">
        <color theme="2" tint="-4.9989318521683403E-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right/>
      <top/>
      <bottom style="thin">
        <color theme="1" tint="0.249977111117893"/>
      </bottom>
      <diagonal/>
    </border>
    <border>
      <left/>
      <right/>
      <top style="thin">
        <color rgb="FF7F7F7F"/>
      </top>
      <bottom style="thin">
        <color theme="3" tint="0.499984740745262"/>
      </bottom>
      <diagonal/>
    </border>
    <border>
      <left/>
      <right style="thin">
        <color rgb="FFBFBFBF"/>
      </right>
      <top style="thin">
        <color rgb="FF7F7F7F"/>
      </top>
      <bottom style="thin">
        <color theme="3" tint="0.499984740745262"/>
      </bottom>
      <diagonal/>
    </border>
    <border>
      <left style="thin">
        <color theme="1" tint="0.249977111117893"/>
      </left>
      <right/>
      <top/>
      <bottom/>
      <diagonal/>
    </border>
    <border>
      <left style="thin">
        <color theme="1" tint="4.9989318521683403E-2"/>
      </left>
      <right/>
      <top/>
      <bottom/>
      <diagonal/>
    </border>
    <border>
      <left/>
      <right/>
      <top style="thin">
        <color theme="1" tint="4.9989318521683403E-2"/>
      </top>
      <bottom/>
      <diagonal/>
    </border>
    <border>
      <left/>
      <right/>
      <top style="thin">
        <color theme="1" tint="4.9989318521683403E-2"/>
      </top>
      <bottom style="thin">
        <color rgb="FF7F7F7F"/>
      </bottom>
      <diagonal/>
    </border>
    <border>
      <left/>
      <right style="thin">
        <color theme="1" tint="4.9989318521683403E-2"/>
      </right>
      <top style="thin">
        <color theme="1" tint="4.9989318521683403E-2"/>
      </top>
      <bottom/>
      <diagonal/>
    </border>
    <border>
      <left/>
      <right/>
      <top style="thin">
        <color theme="1" tint="4.9989318521683403E-2"/>
      </top>
      <bottom style="thin">
        <color theme="1" tint="4.9989318521683403E-2"/>
      </bottom>
      <diagonal/>
    </border>
    <border>
      <left style="thin">
        <color theme="1" tint="4.9989318521683403E-2"/>
      </left>
      <right/>
      <top style="thin">
        <color theme="1" tint="4.9989318521683403E-2"/>
      </top>
      <bottom style="thin">
        <color rgb="FF7F7F7F"/>
      </bottom>
      <diagonal/>
    </border>
    <border>
      <left style="thin">
        <color theme="1" tint="4.9989318521683403E-2"/>
      </left>
      <right/>
      <top style="thin">
        <color theme="3" tint="0.499984740745262"/>
      </top>
      <bottom style="thin">
        <color theme="3" tint="0.499984740745262"/>
      </bottom>
      <diagonal/>
    </border>
    <border>
      <left style="thin">
        <color theme="1" tint="4.9989318521683403E-2"/>
      </left>
      <right/>
      <top style="thin">
        <color rgb="FF7F7F7F"/>
      </top>
      <bottom style="thin">
        <color theme="3" tint="0.499984740745262"/>
      </bottom>
      <diagonal/>
    </border>
    <border>
      <left style="thin">
        <color theme="2"/>
      </left>
      <right/>
      <top/>
      <bottom style="thin">
        <color theme="1" tint="4.9989318521683403E-2"/>
      </bottom>
      <diagonal/>
    </border>
    <border>
      <left/>
      <right/>
      <top/>
      <bottom style="thin">
        <color theme="1" tint="4.9989318521683403E-2"/>
      </bottom>
      <diagonal/>
    </border>
    <border>
      <left style="thin">
        <color theme="1" tint="4.9989318521683403E-2"/>
      </left>
      <right/>
      <top style="thin">
        <color theme="1" tint="0.499984740745262"/>
      </top>
      <bottom/>
      <diagonal/>
    </border>
    <border>
      <left style="thin">
        <color theme="1" tint="4.9989318521683403E-2"/>
      </left>
      <right/>
      <top/>
      <bottom style="thin">
        <color theme="1" tint="4.9989318521683403E-2"/>
      </bottom>
      <diagonal/>
    </border>
    <border>
      <left style="thin">
        <color theme="1" tint="4.9989318521683403E-2"/>
      </left>
      <right/>
      <top style="thin">
        <color theme="1" tint="4.9989318521683403E-2"/>
      </top>
      <bottom/>
      <diagonal/>
    </border>
    <border>
      <left/>
      <right style="thin">
        <color theme="1" tint="4.9989318521683403E-2"/>
      </right>
      <top/>
      <bottom style="thin">
        <color theme="1" tint="4.9989318521683403E-2"/>
      </bottom>
      <diagonal/>
    </border>
    <border>
      <left/>
      <right style="thin">
        <color theme="1" tint="4.9989318521683403E-2"/>
      </right>
      <top/>
      <bottom/>
      <diagonal/>
    </border>
    <border>
      <left style="thin">
        <color theme="1" tint="4.9989318521683403E-2"/>
      </left>
      <right/>
      <top style="thin">
        <color theme="1" tint="4.9989318521683403E-2"/>
      </top>
      <bottom style="thin">
        <color theme="1" tint="4.9989318521683403E-2"/>
      </bottom>
      <diagonal/>
    </border>
    <border>
      <left/>
      <right style="thin">
        <color theme="1" tint="4.9989318521683403E-2"/>
      </right>
      <top style="thin">
        <color theme="1" tint="4.9989318521683403E-2"/>
      </top>
      <bottom style="thin">
        <color theme="1" tint="4.9989318521683403E-2"/>
      </bottom>
      <diagonal/>
    </border>
    <border>
      <left style="thin">
        <color theme="1" tint="4.9989318521683403E-2"/>
      </left>
      <right/>
      <top style="thin">
        <color theme="1" tint="4.9989318521683403E-2"/>
      </top>
      <bottom style="thin">
        <color theme="1" tint="0.499984740745262"/>
      </bottom>
      <diagonal/>
    </border>
    <border>
      <left/>
      <right/>
      <top style="thin">
        <color theme="1" tint="4.9989318521683403E-2"/>
      </top>
      <bottom style="thin">
        <color theme="1" tint="0.499984740745262"/>
      </bottom>
      <diagonal/>
    </border>
    <border>
      <left/>
      <right style="thin">
        <color theme="1" tint="4.9989318521683403E-2"/>
      </right>
      <top style="thin">
        <color theme="1" tint="4.9989318521683403E-2"/>
      </top>
      <bottom style="thin">
        <color theme="1" tint="0.499984740745262"/>
      </bottom>
      <diagonal/>
    </border>
    <border>
      <left/>
      <right style="thin">
        <color theme="1" tint="4.9989318521683403E-2"/>
      </right>
      <top style="thin">
        <color theme="1" tint="4.9989318521683403E-2"/>
      </top>
      <bottom style="thin">
        <color rgb="FF7F7F7F"/>
      </bottom>
      <diagonal/>
    </border>
    <border>
      <left/>
      <right style="thin">
        <color theme="1" tint="4.9989318521683403E-2"/>
      </right>
      <top style="thin">
        <color rgb="FF7F7F7F"/>
      </top>
      <bottom/>
      <diagonal/>
    </border>
    <border>
      <left/>
      <right style="thin">
        <color theme="1" tint="4.9989318521683403E-2"/>
      </right>
      <top style="thin">
        <color theme="3" tint="0.499984740745262"/>
      </top>
      <bottom style="thin">
        <color theme="3" tint="0.499984740745262"/>
      </bottom>
      <diagonal/>
    </border>
    <border>
      <left/>
      <right style="thin">
        <color theme="1" tint="4.9989318521683403E-2"/>
      </right>
      <top style="thin">
        <color theme="3" tint="0.499984740745262"/>
      </top>
      <bottom/>
      <diagonal/>
    </border>
    <border>
      <left style="thin">
        <color theme="1" tint="4.9989318521683403E-2"/>
      </left>
      <right/>
      <top style="thin">
        <color theme="3" tint="0.499984740745262"/>
      </top>
      <bottom style="thin">
        <color theme="1" tint="4.9989318521683403E-2"/>
      </bottom>
      <diagonal/>
    </border>
    <border>
      <left/>
      <right style="thin">
        <color theme="3" tint="0.499984740745262"/>
      </right>
      <top style="thin">
        <color theme="3" tint="0.499984740745262"/>
      </top>
      <bottom style="thin">
        <color theme="1" tint="4.9989318521683403E-2"/>
      </bottom>
      <diagonal/>
    </border>
    <border>
      <left style="thin">
        <color theme="3" tint="0.499984740745262"/>
      </left>
      <right style="thin">
        <color theme="3" tint="0.499984740745262"/>
      </right>
      <top style="thin">
        <color theme="3" tint="0.499984740745262"/>
      </top>
      <bottom style="thin">
        <color theme="1" tint="4.9989318521683403E-2"/>
      </bottom>
      <diagonal/>
    </border>
    <border>
      <left style="thin">
        <color theme="3" tint="0.499984740745262"/>
      </left>
      <right style="thin">
        <color rgb="FFBFBFBF"/>
      </right>
      <top style="thin">
        <color theme="3" tint="0.499984740745262"/>
      </top>
      <bottom style="thin">
        <color theme="1" tint="4.9989318521683403E-2"/>
      </bottom>
      <diagonal/>
    </border>
    <border>
      <left style="thin">
        <color rgb="FFBFBFBF"/>
      </left>
      <right/>
      <top style="thin">
        <color theme="3" tint="0.499984740745262"/>
      </top>
      <bottom style="thin">
        <color theme="1" tint="4.9989318521683403E-2"/>
      </bottom>
      <diagonal/>
    </border>
    <border>
      <left/>
      <right/>
      <top style="thin">
        <color theme="3" tint="0.499984740745262"/>
      </top>
      <bottom style="thin">
        <color theme="1" tint="4.9989318521683403E-2"/>
      </bottom>
      <diagonal/>
    </border>
    <border>
      <left/>
      <right style="thin">
        <color theme="1" tint="4.9989318521683403E-2"/>
      </right>
      <top style="thin">
        <color theme="3" tint="0.499984740745262"/>
      </top>
      <bottom style="thin">
        <color theme="1" tint="4.9989318521683403E-2"/>
      </bottom>
      <diagonal/>
    </border>
    <border>
      <left style="thin">
        <color rgb="FFBFBFBF"/>
      </left>
      <right style="thin">
        <color rgb="FFBFBFBF"/>
      </right>
      <top/>
      <bottom style="thin">
        <color rgb="FFBFBFBF"/>
      </bottom>
      <diagonal/>
    </border>
    <border>
      <left style="thin">
        <color theme="1" tint="0.249977111117893"/>
      </left>
      <right/>
      <top style="thin">
        <color theme="1" tint="0.249977111117893"/>
      </top>
      <bottom/>
      <diagonal/>
    </border>
    <border>
      <left/>
      <right style="thin">
        <color theme="1" tint="0.249977111117893"/>
      </right>
      <top style="thin">
        <color theme="1" tint="0.249977111117893"/>
      </top>
      <bottom/>
      <diagonal/>
    </border>
    <border>
      <left/>
      <right style="thin">
        <color theme="1" tint="0.249977111117893"/>
      </right>
      <top/>
      <bottom/>
      <diagonal/>
    </border>
    <border>
      <left style="thin">
        <color theme="1" tint="0.249977111117893"/>
      </left>
      <right/>
      <top/>
      <bottom style="thin">
        <color theme="1" tint="0.249977111117893"/>
      </bottom>
      <diagonal/>
    </border>
    <border>
      <left/>
      <right style="thin">
        <color theme="1" tint="0.249977111117893"/>
      </right>
      <top/>
      <bottom style="thin">
        <color theme="1" tint="0.249977111117893"/>
      </bottom>
      <diagonal/>
    </border>
    <border>
      <left/>
      <right/>
      <top style="thin">
        <color theme="1" tint="0.249977111117893"/>
      </top>
      <bottom/>
      <diagonal/>
    </border>
    <border>
      <left/>
      <right style="thin">
        <color theme="1" tint="0.249977111117893"/>
      </right>
      <top style="thin">
        <color rgb="FFBFBFBF"/>
      </top>
      <bottom style="thin">
        <color rgb="FFBFBFBF"/>
      </bottom>
      <diagonal/>
    </border>
    <border>
      <left style="thin">
        <color theme="1" tint="0.249977111117893"/>
      </left>
      <right/>
      <top style="thin">
        <color theme="1" tint="0.249977111117893"/>
      </top>
      <bottom style="thin">
        <color theme="9" tint="0.79998168889431442"/>
      </bottom>
      <diagonal/>
    </border>
    <border>
      <left/>
      <right/>
      <top style="thin">
        <color theme="1" tint="0.249977111117893"/>
      </top>
      <bottom style="thin">
        <color theme="9" tint="0.79998168889431442"/>
      </bottom>
      <diagonal/>
    </border>
    <border>
      <left/>
      <right style="thin">
        <color theme="1" tint="0.249977111117893"/>
      </right>
      <top style="thin">
        <color theme="9" tint="0.79998168889431442"/>
      </top>
      <bottom style="thin">
        <color theme="9" tint="0.79998168889431442"/>
      </bottom>
      <diagonal/>
    </border>
    <border>
      <left style="thin">
        <color theme="1" tint="0.249977111117893"/>
      </left>
      <right/>
      <top style="thin">
        <color theme="9" tint="0.79998168889431442"/>
      </top>
      <bottom/>
      <diagonal/>
    </border>
    <border>
      <left/>
      <right style="thin">
        <color theme="1" tint="0.249977111117893"/>
      </right>
      <top/>
      <bottom style="thin">
        <color theme="9" tint="0.79998168889431442"/>
      </bottom>
      <diagonal/>
    </border>
    <border>
      <left/>
      <right style="thin">
        <color theme="1" tint="0.249977111117893"/>
      </right>
      <top style="thin">
        <color theme="9" tint="0.79998168889431442"/>
      </top>
      <bottom/>
      <diagonal/>
    </border>
    <border>
      <left/>
      <right style="thin">
        <color rgb="FF7F7F7F"/>
      </right>
      <top style="thin">
        <color theme="1" tint="0.249977111117893"/>
      </top>
      <bottom/>
      <diagonal/>
    </border>
    <border>
      <left style="thin">
        <color rgb="FF7F7F7F"/>
      </left>
      <right/>
      <top style="thin">
        <color theme="1" tint="0.249977111117893"/>
      </top>
      <bottom/>
      <diagonal/>
    </border>
    <border>
      <left/>
      <right style="thin">
        <color rgb="FF7F7F7F"/>
      </right>
      <top/>
      <bottom style="thin">
        <color theme="1" tint="0.249977111117893"/>
      </bottom>
      <diagonal/>
    </border>
    <border>
      <left style="thin">
        <color rgb="FF7F7F7F"/>
      </left>
      <right/>
      <top/>
      <bottom style="thin">
        <color theme="1" tint="0.249977111117893"/>
      </bottom>
      <diagonal/>
    </border>
    <border>
      <left style="thin">
        <color theme="4" tint="0.79998168889431442"/>
      </left>
      <right/>
      <top/>
      <bottom style="thin">
        <color theme="1" tint="0.249977111117893"/>
      </bottom>
      <diagonal/>
    </border>
    <border>
      <left style="thin">
        <color theme="1" tint="0.249977111117893"/>
      </left>
      <right/>
      <top style="thin">
        <color theme="1" tint="0.249977111117893"/>
      </top>
      <bottom style="thin">
        <color rgb="FF7F7F7F"/>
      </bottom>
      <diagonal/>
    </border>
    <border>
      <left/>
      <right/>
      <top style="thin">
        <color theme="1" tint="0.249977111117893"/>
      </top>
      <bottom style="thin">
        <color rgb="FF7F7F7F"/>
      </bottom>
      <diagonal/>
    </border>
    <border>
      <left/>
      <right style="thin">
        <color theme="1" tint="0.249977111117893"/>
      </right>
      <top style="thin">
        <color theme="1" tint="0.249977111117893"/>
      </top>
      <bottom style="thin">
        <color rgb="FF7F7F7F"/>
      </bottom>
      <diagonal/>
    </border>
    <border>
      <left style="thin">
        <color theme="1" tint="0.249977111117893"/>
      </left>
      <right/>
      <top style="thin">
        <color rgb="FF7F7F7F"/>
      </top>
      <bottom/>
      <diagonal/>
    </border>
    <border>
      <left/>
      <right style="thin">
        <color theme="1" tint="0.249977111117893"/>
      </right>
      <top style="thin">
        <color rgb="FF7F7F7F"/>
      </top>
      <bottom/>
      <diagonal/>
    </border>
    <border>
      <left/>
      <right style="thin">
        <color theme="1" tint="0.249977111117893"/>
      </right>
      <top style="thin">
        <color rgb="FF969696"/>
      </top>
      <bottom style="thin">
        <color rgb="FF969696"/>
      </bottom>
      <diagonal/>
    </border>
    <border>
      <left/>
      <right/>
      <top style="thin">
        <color rgb="FF969696"/>
      </top>
      <bottom style="thin">
        <color theme="1" tint="0.249977111117893"/>
      </bottom>
      <diagonal/>
    </border>
    <border>
      <left/>
      <right style="thin">
        <color theme="1" tint="0.249977111117893"/>
      </right>
      <top style="thin">
        <color rgb="FF969696"/>
      </top>
      <bottom style="thin">
        <color theme="1" tint="0.249977111117893"/>
      </bottom>
      <diagonal/>
    </border>
    <border>
      <left style="thin">
        <color rgb="FF969696"/>
      </left>
      <right/>
      <top/>
      <bottom style="thin">
        <color theme="1" tint="0.249977111117893"/>
      </bottom>
      <diagonal/>
    </border>
    <border>
      <left style="thin">
        <color theme="1" tint="0.249977111117893"/>
      </left>
      <right/>
      <top style="thin">
        <color theme="1" tint="0.249977111117893"/>
      </top>
      <bottom style="thin">
        <color rgb="FF969696"/>
      </bottom>
      <diagonal/>
    </border>
    <border>
      <left/>
      <right/>
      <top style="thin">
        <color theme="1" tint="0.249977111117893"/>
      </top>
      <bottom style="thin">
        <color rgb="FF969696"/>
      </bottom>
      <diagonal/>
    </border>
    <border>
      <left style="thin">
        <color rgb="FF969696"/>
      </left>
      <right style="thin">
        <color rgb="FF969696"/>
      </right>
      <top style="thin">
        <color theme="1" tint="0.249977111117893"/>
      </top>
      <bottom style="thin">
        <color rgb="FF969696"/>
      </bottom>
      <diagonal/>
    </border>
    <border>
      <left/>
      <right style="thin">
        <color theme="1" tint="0.249977111117893"/>
      </right>
      <top style="thin">
        <color theme="1" tint="0.249977111117893"/>
      </top>
      <bottom style="thin">
        <color rgb="FF969696"/>
      </bottom>
      <diagonal/>
    </border>
    <border>
      <left/>
      <right style="thin">
        <color theme="1" tint="4.9989318521683403E-2"/>
      </right>
      <top style="thin">
        <color theme="1" tint="0.49998474074526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top style="thin">
        <color indexed="64"/>
      </top>
      <bottom/>
      <diagonal/>
    </border>
    <border>
      <left style="thin">
        <color rgb="FF7F7F7F"/>
      </left>
      <right/>
      <top/>
      <bottom style="thin">
        <color indexed="64"/>
      </bottom>
      <diagonal/>
    </border>
    <border>
      <left/>
      <right style="thin">
        <color indexed="64"/>
      </right>
      <top style="thin">
        <color theme="4" tint="0.79998168889431442"/>
      </top>
      <bottom/>
      <diagonal/>
    </border>
    <border>
      <left/>
      <right/>
      <top style="thin">
        <color theme="4" tint="0.79998168889431442"/>
      </top>
      <bottom style="thin">
        <color indexed="64"/>
      </bottom>
      <diagonal/>
    </border>
    <border>
      <left/>
      <right style="thin">
        <color indexed="64"/>
      </right>
      <top style="thin">
        <color theme="4" tint="0.79998168889431442"/>
      </top>
      <bottom style="thin">
        <color indexed="64"/>
      </bottom>
      <diagonal/>
    </border>
    <border>
      <left style="thin">
        <color indexed="64"/>
      </left>
      <right style="thin">
        <color rgb="FF7F7F7F"/>
      </right>
      <top style="thin">
        <color indexed="64"/>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style="thin">
        <color rgb="FF7F7F7F"/>
      </right>
      <top style="thin">
        <color rgb="FF7F7F7F"/>
      </top>
      <bottom style="thin">
        <color rgb="FF7F7F7F"/>
      </bottom>
      <diagonal/>
    </border>
    <border>
      <left style="thin">
        <color rgb="FF7F7F7F"/>
      </left>
      <right style="thin">
        <color indexed="64"/>
      </right>
      <top style="thin">
        <color rgb="FF7F7F7F"/>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
      <left/>
      <right/>
      <top style="thin">
        <color theme="0" tint="-4.9989318521683403E-2"/>
      </top>
      <bottom style="thin">
        <color theme="2" tint="-4.9989318521683403E-2"/>
      </bottom>
      <diagonal/>
    </border>
    <border>
      <left style="thin">
        <color theme="2" tint="-4.9989318521683403E-2"/>
      </left>
      <right style="thin">
        <color theme="2" tint="-4.9989318521683403E-2"/>
      </right>
      <top style="thin">
        <color theme="2" tint="-4.9989318521683403E-2"/>
      </top>
      <bottom style="thin">
        <color theme="0" tint="-4.9989318521683403E-2"/>
      </bottom>
      <diagonal/>
    </border>
    <border>
      <left/>
      <right style="thin">
        <color theme="2" tint="-4.9989318521683403E-2"/>
      </right>
      <top style="thin">
        <color theme="0" tint="-4.9989318521683403E-2"/>
      </top>
      <bottom style="thin">
        <color theme="2" tint="-4.9989318521683403E-2"/>
      </bottom>
      <diagonal/>
    </border>
    <border>
      <left style="thin">
        <color theme="2" tint="-4.9989318521683403E-2"/>
      </left>
      <right/>
      <top style="thin">
        <color theme="2" tint="-4.9989318521683403E-2"/>
      </top>
      <bottom style="thin">
        <color theme="0" tint="-4.9989318521683403E-2"/>
      </bottom>
      <diagonal/>
    </border>
    <border>
      <left/>
      <right style="thin">
        <color theme="2" tint="-4.9989318521683403E-2"/>
      </right>
      <top style="thin">
        <color theme="2" tint="-4.9989318521683403E-2"/>
      </top>
      <bottom style="thin">
        <color theme="0" tint="-4.9989318521683403E-2"/>
      </bottom>
      <diagonal/>
    </border>
    <border>
      <left style="thin">
        <color theme="1" tint="0.249977111117893"/>
      </left>
      <right/>
      <top style="thin">
        <color theme="9" tint="0.79998168889431442"/>
      </top>
      <bottom style="thin">
        <color theme="9" tint="0.79998168889431442"/>
      </bottom>
      <diagonal/>
    </border>
    <border>
      <left/>
      <right/>
      <top style="thin">
        <color theme="9" tint="0.79998168889431442"/>
      </top>
      <bottom style="thin">
        <color theme="9" tint="0.79998168889431442"/>
      </bottom>
      <diagonal/>
    </border>
    <border>
      <left style="thin">
        <color theme="4" tint="0.79998168889431442"/>
      </left>
      <right/>
      <top style="thin">
        <color theme="9" tint="0.79998168889431442"/>
      </top>
      <bottom/>
      <diagonal/>
    </border>
    <border>
      <left style="thin">
        <color theme="4" tint="-0.249977111117893"/>
      </left>
      <right style="thin">
        <color theme="4" tint="0.79998168889431442"/>
      </right>
      <top/>
      <bottom/>
      <diagonal/>
    </border>
    <border>
      <left style="thin">
        <color theme="4" tint="-0.249977111117893"/>
      </left>
      <right style="thin">
        <color theme="4" tint="0.79998168889431442"/>
      </right>
      <top/>
      <bottom style="thin">
        <color theme="9" tint="0.79998168889431442"/>
      </bottom>
      <diagonal/>
    </border>
    <border>
      <left style="thin">
        <color theme="4" tint="-0.249977111117893"/>
      </left>
      <right style="thin">
        <color theme="4" tint="0.79998168889431442"/>
      </right>
      <top style="thin">
        <color theme="9" tint="0.79998168889431442"/>
      </top>
      <bottom style="thin">
        <color theme="9" tint="0.79998168889431442"/>
      </bottom>
      <diagonal/>
    </border>
    <border>
      <left style="thin">
        <color theme="4" tint="-0.249977111117893"/>
      </left>
      <right style="thin">
        <color theme="4" tint="0.79998168889431442"/>
      </right>
      <top style="thin">
        <color theme="9" tint="0.79998168889431442"/>
      </top>
      <bottom/>
      <diagonal/>
    </border>
    <border>
      <left/>
      <right style="thin">
        <color theme="4" tint="-0.249977111117893"/>
      </right>
      <top/>
      <bottom/>
      <diagonal/>
    </border>
    <border>
      <left style="thin">
        <color theme="4" tint="0.79998168889431442"/>
      </left>
      <right/>
      <top/>
      <bottom style="thin">
        <color theme="9" tint="0.79998168889431442"/>
      </bottom>
      <diagonal/>
    </border>
    <border>
      <left style="thin">
        <color theme="4" tint="-0.249977111117893"/>
      </left>
      <right/>
      <top/>
      <bottom style="thin">
        <color theme="9" tint="0.79998168889431442"/>
      </bottom>
      <diagonal/>
    </border>
    <border>
      <left style="thin">
        <color theme="4" tint="-0.249977111117893"/>
      </left>
      <right/>
      <top style="thin">
        <color theme="9" tint="0.79998168889431442"/>
      </top>
      <bottom/>
      <diagonal/>
    </border>
    <border>
      <left style="thin">
        <color theme="4" tint="-0.249977111117893"/>
      </left>
      <right/>
      <top/>
      <bottom/>
      <diagonal/>
    </border>
    <border>
      <left style="thin">
        <color theme="4" tint="-0.249977111117893"/>
      </left>
      <right/>
      <top/>
      <bottom style="thin">
        <color theme="1" tint="0.249977111117893"/>
      </bottom>
      <diagonal/>
    </border>
    <border>
      <left/>
      <right style="thin">
        <color theme="2"/>
      </right>
      <top style="thin">
        <color theme="9" tint="0.79998168889431442"/>
      </top>
      <bottom style="thin">
        <color theme="9" tint="0.79998168889431442"/>
      </bottom>
      <diagonal/>
    </border>
    <border>
      <left style="thin">
        <color theme="2"/>
      </left>
      <right/>
      <top/>
      <bottom/>
      <diagonal/>
    </border>
    <border>
      <left style="thin">
        <color theme="2"/>
      </left>
      <right/>
      <top/>
      <bottom style="thin">
        <color theme="1" tint="0.249977111117893"/>
      </bottom>
      <diagonal/>
    </border>
    <border>
      <left/>
      <right style="thin">
        <color theme="4" tint="0.79998168889431442"/>
      </right>
      <top/>
      <bottom style="thin">
        <color theme="1" tint="0.249977111117893"/>
      </bottom>
      <diagonal/>
    </border>
    <border>
      <left/>
      <right style="thin">
        <color rgb="FF7F7F7F"/>
      </right>
      <top/>
      <bottom style="thin">
        <color indexed="64"/>
      </bottom>
      <diagonal/>
    </border>
    <border>
      <left style="thin">
        <color theme="5" tint="0.59999389629810485"/>
      </left>
      <right style="thin">
        <color theme="0" tint="-4.9989318521683403E-2"/>
      </right>
      <top style="thin">
        <color theme="0" tint="-4.9989318521683403E-2"/>
      </top>
      <bottom style="thin">
        <color theme="0" tint="-4.9989318521683403E-2"/>
      </bottom>
      <diagonal/>
    </border>
    <border>
      <left/>
      <right/>
      <top style="thin">
        <color theme="4" tint="0.79998168889431442"/>
      </top>
      <bottom style="thin">
        <color rgb="FFBFBFBF"/>
      </bottom>
      <diagonal/>
    </border>
    <border>
      <left style="thin">
        <color rgb="FFBFBFBF"/>
      </left>
      <right/>
      <top style="thin">
        <color theme="4" tint="0.79998168889431442"/>
      </top>
      <bottom style="thin">
        <color rgb="FFBFBFBF"/>
      </bottom>
      <diagonal/>
    </border>
    <border>
      <left/>
      <right style="thin">
        <color theme="2" tint="-4.9989318521683403E-2"/>
      </right>
      <top style="thin">
        <color theme="4" tint="0.79998168889431442"/>
      </top>
      <bottom style="thin">
        <color rgb="FFBFBFBF"/>
      </bottom>
      <diagonal/>
    </border>
    <border>
      <left/>
      <right/>
      <top style="thin">
        <color theme="4" tint="-0.499984740745262"/>
      </top>
      <bottom style="thin">
        <color theme="2" tint="-4.9989318521683403E-2"/>
      </bottom>
      <diagonal/>
    </border>
    <border>
      <left/>
      <right/>
      <top style="thin">
        <color theme="4" tint="-0.499984740745262"/>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3"/>
      </left>
      <right/>
      <top style="thin">
        <color theme="1" tint="0.249977111117893"/>
      </top>
      <bottom/>
      <diagonal/>
    </border>
    <border>
      <left/>
      <right style="thin">
        <color theme="3"/>
      </right>
      <top style="thin">
        <color theme="4" tint="-0.499984740745262"/>
      </top>
      <bottom style="thin">
        <color theme="4" tint="-0.499984740745262"/>
      </bottom>
      <diagonal/>
    </border>
    <border>
      <left style="thin">
        <color theme="3"/>
      </left>
      <right/>
      <top/>
      <bottom style="thin">
        <color theme="1" tint="0.249977111117893"/>
      </bottom>
      <diagonal/>
    </border>
    <border>
      <left/>
      <right style="thin">
        <color theme="3"/>
      </right>
      <top/>
      <bottom style="thin">
        <color theme="1" tint="0.249977111117893"/>
      </bottom>
      <diagonal/>
    </border>
    <border>
      <left style="thin">
        <color theme="3"/>
      </left>
      <right style="thin">
        <color rgb="FFBFBFBF"/>
      </right>
      <top/>
      <bottom style="thin">
        <color rgb="FFBFBFBF"/>
      </bottom>
      <diagonal/>
    </border>
    <border>
      <left style="thin">
        <color rgb="FFBFBFBF"/>
      </left>
      <right style="thin">
        <color theme="3"/>
      </right>
      <top/>
      <bottom style="thin">
        <color rgb="FFBFBFBF"/>
      </bottom>
      <diagonal/>
    </border>
    <border>
      <left style="thin">
        <color theme="3"/>
      </left>
      <right/>
      <top style="thin">
        <color rgb="FFBFBFBF"/>
      </top>
      <bottom style="thin">
        <color rgb="FFBFBFBF"/>
      </bottom>
      <diagonal/>
    </border>
    <border>
      <left/>
      <right style="thin">
        <color theme="3"/>
      </right>
      <top style="thin">
        <color rgb="FFBFBFBF"/>
      </top>
      <bottom style="thin">
        <color rgb="FFBFBFBF"/>
      </bottom>
      <diagonal/>
    </border>
    <border>
      <left style="thin">
        <color theme="3"/>
      </left>
      <right/>
      <top style="thin">
        <color rgb="FFBFBFBF"/>
      </top>
      <bottom/>
      <diagonal/>
    </border>
    <border>
      <left/>
      <right style="thin">
        <color theme="3"/>
      </right>
      <top style="thin">
        <color rgb="FFBFBFBF"/>
      </top>
      <bottom/>
      <diagonal/>
    </border>
    <border>
      <left style="thin">
        <color theme="3"/>
      </left>
      <right/>
      <top style="thin">
        <color rgb="FF7F7F7F"/>
      </top>
      <bottom style="thin">
        <color theme="2" tint="-4.9989318521683403E-2"/>
      </bottom>
      <diagonal/>
    </border>
    <border>
      <left/>
      <right style="thin">
        <color theme="3"/>
      </right>
      <top style="thin">
        <color rgb="FF7F7F7F"/>
      </top>
      <bottom style="thin">
        <color theme="6" tint="0.79998168889431442"/>
      </bottom>
      <diagonal/>
    </border>
    <border>
      <left style="thin">
        <color theme="6" tint="0.79998168889431442"/>
      </left>
      <right style="thin">
        <color theme="3"/>
      </right>
      <top style="thin">
        <color theme="6" tint="0.79998168889431442"/>
      </top>
      <bottom style="thin">
        <color theme="6" tint="0.79998168889431442"/>
      </bottom>
      <diagonal/>
    </border>
    <border>
      <left style="thin">
        <color theme="3"/>
      </left>
      <right/>
      <top style="thin">
        <color theme="6" tint="0.79998168889431442"/>
      </top>
      <bottom/>
      <diagonal/>
    </border>
    <border>
      <left style="thin">
        <color theme="6" tint="0.79998168889431442"/>
      </left>
      <right style="thin">
        <color theme="3"/>
      </right>
      <top style="thin">
        <color theme="6" tint="0.79998168889431442"/>
      </top>
      <bottom/>
      <diagonal/>
    </border>
    <border>
      <left style="thin">
        <color theme="3"/>
      </left>
      <right/>
      <top style="thin">
        <color theme="6" tint="0.79998168889431442"/>
      </top>
      <bottom style="thin">
        <color theme="2" tint="-4.9989318521683403E-2"/>
      </bottom>
      <diagonal/>
    </border>
    <border>
      <left style="thin">
        <color theme="6" tint="0.79998168889431442"/>
      </left>
      <right style="thin">
        <color theme="3"/>
      </right>
      <top style="thin">
        <color theme="6" tint="0.79998168889431442"/>
      </top>
      <bottom style="thin">
        <color theme="2" tint="-4.9989318521683403E-2"/>
      </bottom>
      <diagonal/>
    </border>
    <border>
      <left style="thin">
        <color theme="3"/>
      </left>
      <right/>
      <top style="thin">
        <color theme="2" tint="-4.9989318521683403E-2"/>
      </top>
      <bottom style="thin">
        <color theme="2" tint="-4.9989318521683403E-2"/>
      </bottom>
      <diagonal/>
    </border>
    <border>
      <left/>
      <right style="thin">
        <color theme="3"/>
      </right>
      <top style="thin">
        <color theme="2" tint="-4.9989318521683403E-2"/>
      </top>
      <bottom style="thin">
        <color theme="2" tint="-4.9989318521683403E-2"/>
      </bottom>
      <diagonal/>
    </border>
    <border>
      <left style="thin">
        <color theme="3"/>
      </left>
      <right/>
      <top style="thin">
        <color theme="2" tint="-4.9989318521683403E-2"/>
      </top>
      <bottom/>
      <diagonal/>
    </border>
    <border>
      <left style="thin">
        <color theme="2" tint="-4.9989318521683403E-2"/>
      </left>
      <right style="thin">
        <color theme="3"/>
      </right>
      <top style="thin">
        <color theme="2" tint="-4.9989318521683403E-2"/>
      </top>
      <bottom style="thin">
        <color theme="2" tint="-4.9989318521683403E-2"/>
      </bottom>
      <diagonal/>
    </border>
    <border>
      <left style="thin">
        <color theme="2" tint="-4.9989318521683403E-2"/>
      </left>
      <right style="thin">
        <color theme="3"/>
      </right>
      <top style="thin">
        <color theme="2" tint="-4.9989318521683403E-2"/>
      </top>
      <bottom/>
      <diagonal/>
    </border>
    <border>
      <left style="thin">
        <color theme="2" tint="-4.9989318521683403E-2"/>
      </left>
      <right style="thin">
        <color theme="3"/>
      </right>
      <top/>
      <bottom/>
      <diagonal/>
    </border>
    <border>
      <left/>
      <right style="thin">
        <color theme="3"/>
      </right>
      <top style="thin">
        <color theme="2" tint="-4.9989318521683403E-2"/>
      </top>
      <bottom/>
      <diagonal/>
    </border>
    <border>
      <left style="thin">
        <color theme="3"/>
      </left>
      <right/>
      <top style="thin">
        <color theme="2" tint="-4.9989318521683403E-2"/>
      </top>
      <bottom style="thin">
        <color theme="3"/>
      </bottom>
      <diagonal/>
    </border>
    <border>
      <left/>
      <right/>
      <top style="thin">
        <color theme="2" tint="-4.9989318521683403E-2"/>
      </top>
      <bottom style="thin">
        <color theme="3"/>
      </bottom>
      <diagonal/>
    </border>
    <border>
      <left/>
      <right style="thin">
        <color theme="3"/>
      </right>
      <top style="thin">
        <color theme="2" tint="-4.9989318521683403E-2"/>
      </top>
      <bottom style="thin">
        <color theme="3"/>
      </bottom>
      <diagonal/>
    </border>
    <border>
      <left/>
      <right/>
      <top style="thin">
        <color theme="3"/>
      </top>
      <bottom style="thin">
        <color theme="2" tint="-4.9989318521683403E-2"/>
      </bottom>
      <diagonal/>
    </border>
    <border>
      <left/>
      <right style="thin">
        <color theme="3"/>
      </right>
      <top style="thin">
        <color theme="3"/>
      </top>
      <bottom style="thin">
        <color theme="2" tint="-4.9989318521683403E-2"/>
      </bottom>
      <diagonal/>
    </border>
    <border>
      <left style="thin">
        <color theme="2" tint="-4.9989318521683403E-2"/>
      </left>
      <right style="thin">
        <color theme="3"/>
      </right>
      <top style="thin">
        <color theme="2" tint="-4.9989318521683403E-2"/>
      </top>
      <bottom style="thin">
        <color theme="0" tint="-4.9989318521683403E-2"/>
      </bottom>
      <diagonal/>
    </border>
    <border>
      <left style="thin">
        <color theme="3"/>
      </left>
      <right/>
      <top style="thin">
        <color theme="0" tint="-4.9989318521683403E-2"/>
      </top>
      <bottom style="thin">
        <color theme="2" tint="-4.9989318521683403E-2"/>
      </bottom>
      <diagonal/>
    </border>
    <border>
      <left style="thin">
        <color theme="2" tint="-4.9989318521683403E-2"/>
      </left>
      <right style="thin">
        <color theme="3"/>
      </right>
      <top/>
      <bottom style="thin">
        <color theme="2" tint="-4.9989318521683403E-2"/>
      </bottom>
      <diagonal/>
    </border>
    <border>
      <left/>
      <right style="thin">
        <color theme="3"/>
      </right>
      <top/>
      <bottom style="thin">
        <color theme="2" tint="-4.9989318521683403E-2"/>
      </bottom>
      <diagonal/>
    </border>
    <border>
      <left/>
      <right/>
      <top/>
      <bottom style="thin">
        <color theme="3"/>
      </bottom>
      <diagonal/>
    </border>
    <border>
      <left style="thin">
        <color theme="2" tint="-4.9989318521683403E-2"/>
      </left>
      <right/>
      <top style="thin">
        <color theme="2" tint="-4.9989318521683403E-2"/>
      </top>
      <bottom style="thin">
        <color theme="3"/>
      </bottom>
      <diagonal/>
    </border>
    <border>
      <left style="thin">
        <color theme="2" tint="-4.9989318521683403E-2"/>
      </left>
      <right/>
      <top/>
      <bottom style="thin">
        <color theme="3"/>
      </bottom>
      <diagonal/>
    </border>
    <border>
      <left style="thin">
        <color theme="2" tint="-4.9989318521683403E-2"/>
      </left>
      <right style="thin">
        <color theme="3"/>
      </right>
      <top style="thin">
        <color theme="2" tint="-4.9989318521683403E-2"/>
      </top>
      <bottom style="thin">
        <color theme="3"/>
      </bottom>
      <diagonal/>
    </border>
    <border>
      <left/>
      <right style="thin">
        <color theme="2" tint="-4.9989318521683403E-2"/>
      </right>
      <top style="thin">
        <color theme="3"/>
      </top>
      <bottom/>
      <diagonal/>
    </border>
    <border>
      <left style="thin">
        <color theme="2" tint="-4.9989318521683403E-2"/>
      </left>
      <right/>
      <top style="thin">
        <color theme="3"/>
      </top>
      <bottom/>
      <diagonal/>
    </border>
    <border>
      <left style="thin">
        <color theme="2" tint="-4.9989318521683403E-2"/>
      </left>
      <right style="thin">
        <color theme="3"/>
      </right>
      <top style="thin">
        <color theme="3"/>
      </top>
      <bottom/>
      <diagonal/>
    </border>
    <border>
      <left style="thin">
        <color theme="3"/>
      </left>
      <right/>
      <top style="thin">
        <color theme="4" tint="-0.499984740745262"/>
      </top>
      <bottom style="thin">
        <color theme="2" tint="-4.9989318521683403E-2"/>
      </bottom>
      <diagonal/>
    </border>
    <border>
      <left/>
      <right style="thin">
        <color theme="3"/>
      </right>
      <top style="thin">
        <color theme="4" tint="-0.499984740745262"/>
      </top>
      <bottom style="thin">
        <color theme="2" tint="-4.9989318521683403E-2"/>
      </bottom>
      <diagonal/>
    </border>
    <border>
      <left style="thin">
        <color theme="3"/>
      </left>
      <right/>
      <top style="thin">
        <color theme="2" tint="-4.9989318521683403E-2"/>
      </top>
      <bottom style="thin">
        <color theme="0" tint="-4.9989318521683403E-2"/>
      </bottom>
      <diagonal/>
    </border>
    <border>
      <left style="thin">
        <color theme="3"/>
      </left>
      <right/>
      <top/>
      <bottom style="thin">
        <color theme="2" tint="-4.9989318521683403E-2"/>
      </bottom>
      <diagonal/>
    </border>
    <border>
      <left style="thin">
        <color theme="2" tint="-4.9989318521683403E-2"/>
      </left>
      <right style="thin">
        <color theme="3"/>
      </right>
      <top style="thin">
        <color theme="0" tint="-4.9989318521683403E-2"/>
      </top>
      <bottom style="thin">
        <color theme="2" tint="-4.9989318521683403E-2"/>
      </bottom>
      <diagonal/>
    </border>
    <border>
      <left style="thin">
        <color theme="2" tint="-4.9989318521683403E-2"/>
      </left>
      <right style="thin">
        <color theme="3"/>
      </right>
      <top/>
      <bottom style="thin">
        <color theme="3"/>
      </bottom>
      <diagonal/>
    </border>
    <border>
      <left style="thin">
        <color theme="3"/>
      </left>
      <right/>
      <top style="thin">
        <color theme="3"/>
      </top>
      <bottom style="thin">
        <color theme="4" tint="-0.499984740745262"/>
      </bottom>
      <diagonal/>
    </border>
    <border>
      <left/>
      <right/>
      <top style="thin">
        <color theme="3"/>
      </top>
      <bottom style="thin">
        <color theme="4" tint="-0.499984740745262"/>
      </bottom>
      <diagonal/>
    </border>
    <border>
      <left style="thin">
        <color theme="2" tint="-4.9989318521683403E-2"/>
      </left>
      <right/>
      <top style="thin">
        <color theme="3"/>
      </top>
      <bottom style="thin">
        <color theme="4" tint="-0.499984740745262"/>
      </bottom>
      <diagonal/>
    </border>
    <border>
      <left/>
      <right style="thin">
        <color theme="2" tint="-4.9989318521683403E-2"/>
      </right>
      <top style="thin">
        <color theme="3"/>
      </top>
      <bottom style="thin">
        <color theme="4" tint="-0.499984740745262"/>
      </bottom>
      <diagonal/>
    </border>
    <border>
      <left style="thin">
        <color theme="2" tint="-4.9989318521683403E-2"/>
      </left>
      <right style="thin">
        <color theme="2" tint="-4.9989318521683403E-2"/>
      </right>
      <top style="thin">
        <color theme="3"/>
      </top>
      <bottom style="thin">
        <color theme="4" tint="-0.499984740745262"/>
      </bottom>
      <diagonal/>
    </border>
    <border>
      <left/>
      <right style="thin">
        <color theme="3"/>
      </right>
      <top style="thin">
        <color theme="0" tint="-4.9989318521683403E-2"/>
      </top>
      <bottom style="thin">
        <color theme="2" tint="-4.9989318521683403E-2"/>
      </bottom>
      <diagonal/>
    </border>
    <border>
      <left style="thin">
        <color theme="2" tint="-4.9989318521683403E-2"/>
      </left>
      <right style="thin">
        <color theme="2" tint="-4.9989318521683403E-2"/>
      </right>
      <top style="thin">
        <color theme="2" tint="-4.9989318521683403E-2"/>
      </top>
      <bottom style="thin">
        <color theme="3"/>
      </bottom>
      <diagonal/>
    </border>
    <border>
      <left style="thin">
        <color rgb="FFBFBFBF"/>
      </left>
      <right/>
      <top style="thin">
        <color theme="3"/>
      </top>
      <bottom/>
      <diagonal/>
    </border>
    <border>
      <left style="thin">
        <color theme="2" tint="-4.9989318521683403E-2"/>
      </left>
      <right style="thin">
        <color theme="2" tint="-4.9989318521683403E-2"/>
      </right>
      <top style="thin">
        <color theme="3"/>
      </top>
      <bottom style="thin">
        <color theme="4" tint="0.79998168889431442"/>
      </bottom>
      <diagonal/>
    </border>
    <border>
      <left style="thin">
        <color theme="3"/>
      </left>
      <right/>
      <top style="thin">
        <color theme="4" tint="0.79998168889431442"/>
      </top>
      <bottom style="thin">
        <color rgb="FFBFBFBF"/>
      </bottom>
      <diagonal/>
    </border>
    <border>
      <left style="thin">
        <color theme="2" tint="-4.9989318521683403E-2"/>
      </left>
      <right style="thin">
        <color theme="3"/>
      </right>
      <top style="thin">
        <color theme="4" tint="0.79998168889431442"/>
      </top>
      <bottom style="thin">
        <color theme="2" tint="-4.9989318521683403E-2"/>
      </bottom>
      <diagonal/>
    </border>
    <border>
      <left/>
      <right style="thin">
        <color theme="2" tint="-4.9989318521683403E-2"/>
      </right>
      <top style="thin">
        <color theme="2" tint="-4.9989318521683403E-2"/>
      </top>
      <bottom style="thin">
        <color theme="3"/>
      </bottom>
      <diagonal/>
    </border>
    <border>
      <left/>
      <right style="thin">
        <color theme="2"/>
      </right>
      <top style="thin">
        <color indexed="64"/>
      </top>
      <bottom/>
      <diagonal/>
    </border>
    <border>
      <left style="thin">
        <color theme="2"/>
      </left>
      <right/>
      <top style="thin">
        <color indexed="64"/>
      </top>
      <bottom/>
      <diagonal/>
    </border>
    <border>
      <left style="thin">
        <color indexed="64"/>
      </left>
      <right/>
      <top/>
      <bottom style="thin">
        <color theme="1" tint="4.9989318521683403E-2"/>
      </bottom>
      <diagonal/>
    </border>
    <border>
      <left/>
      <right style="thin">
        <color indexed="64"/>
      </right>
      <top/>
      <bottom style="thin">
        <color theme="1" tint="4.9989318521683403E-2"/>
      </bottom>
      <diagonal/>
    </border>
    <border>
      <left style="thin">
        <color indexed="64"/>
      </left>
      <right/>
      <top style="thin">
        <color theme="1" tint="4.9989318521683403E-2"/>
      </top>
      <bottom/>
      <diagonal/>
    </border>
    <border>
      <left/>
      <right style="thin">
        <color indexed="64"/>
      </right>
      <top style="thin">
        <color theme="1" tint="4.9989318521683403E-2"/>
      </top>
      <bottom/>
      <diagonal/>
    </border>
    <border>
      <left/>
      <right style="thin">
        <color theme="1" tint="4.9989318521683403E-2"/>
      </right>
      <top/>
      <bottom style="thin">
        <color indexed="64"/>
      </bottom>
      <diagonal/>
    </border>
    <border>
      <left style="thin">
        <color theme="1" tint="4.9989318521683403E-2"/>
      </left>
      <right/>
      <top/>
      <bottom style="thin">
        <color indexed="64"/>
      </bottom>
      <diagonal/>
    </border>
    <border>
      <left/>
      <right style="thin">
        <color theme="2"/>
      </right>
      <top/>
      <bottom style="thin">
        <color indexed="64"/>
      </bottom>
      <diagonal/>
    </border>
    <border>
      <left style="thin">
        <color theme="0"/>
      </left>
      <right/>
      <top style="thin">
        <color theme="0"/>
      </top>
      <bottom style="thin">
        <color indexed="64"/>
      </bottom>
      <diagonal/>
    </border>
    <border>
      <left/>
      <right style="thin">
        <color indexed="64"/>
      </right>
      <top style="thin">
        <color theme="0"/>
      </top>
      <bottom style="thin">
        <color indexed="64"/>
      </bottom>
      <diagonal/>
    </border>
    <border>
      <left style="thin">
        <color rgb="FF969696"/>
      </left>
      <right/>
      <top style="thin">
        <color rgb="FF7F7F7F"/>
      </top>
      <bottom/>
      <diagonal/>
    </border>
    <border>
      <left/>
      <right style="thin">
        <color rgb="FF969696"/>
      </right>
      <top/>
      <bottom style="thin">
        <color theme="1" tint="0.249977111117893"/>
      </bottom>
      <diagonal/>
    </border>
    <border>
      <left/>
      <right style="thin">
        <color rgb="FF969696"/>
      </right>
      <top style="thin">
        <color rgb="FF7F7F7F"/>
      </top>
      <bottom/>
      <diagonal/>
    </border>
    <border>
      <left/>
      <right/>
      <top style="thin">
        <color indexed="64"/>
      </top>
      <bottom style="thin">
        <color indexed="64"/>
      </bottom>
      <diagonal/>
    </border>
    <border>
      <left/>
      <right style="thin">
        <color theme="2" tint="-4.9989318521683403E-2"/>
      </right>
      <top style="thin">
        <color theme="2" tint="-4.9989318521683403E-2"/>
      </top>
      <bottom style="thin">
        <color indexed="64"/>
      </bottom>
      <diagonal/>
    </border>
  </borders>
  <cellStyleXfs count="3">
    <xf numFmtId="0" fontId="0" fillId="0" borderId="0"/>
    <xf numFmtId="9" fontId="76" fillId="0" borderId="0" applyFont="0" applyFill="0" applyBorder="0" applyAlignment="0" applyProtection="0"/>
    <xf numFmtId="164" fontId="76" fillId="0" borderId="0" applyFont="0" applyFill="0" applyBorder="0" applyAlignment="0" applyProtection="0"/>
  </cellStyleXfs>
  <cellXfs count="968">
    <xf numFmtId="0" fontId="0" fillId="0" borderId="0" xfId="0" applyFont="1" applyAlignment="1"/>
    <xf numFmtId="0" fontId="1" fillId="2" borderId="1" xfId="0" applyFont="1" applyFill="1" applyBorder="1" applyAlignment="1">
      <alignment vertical="center"/>
    </xf>
    <xf numFmtId="0" fontId="0" fillId="0" borderId="0" xfId="0" applyFont="1"/>
    <xf numFmtId="0" fontId="3" fillId="0" borderId="0" xfId="0" applyFont="1"/>
    <xf numFmtId="0" fontId="4" fillId="0" borderId="0" xfId="0" applyFont="1"/>
    <xf numFmtId="0" fontId="2" fillId="0" borderId="0" xfId="0" applyFont="1" applyAlignment="1">
      <alignment vertical="top"/>
    </xf>
    <xf numFmtId="0" fontId="4" fillId="3" borderId="1" xfId="0" applyFont="1" applyFill="1" applyBorder="1"/>
    <xf numFmtId="0" fontId="23" fillId="0" borderId="0" xfId="0" applyFont="1"/>
    <xf numFmtId="0" fontId="25" fillId="0" borderId="0" xfId="0" applyFont="1"/>
    <xf numFmtId="0" fontId="2" fillId="2" borderId="1" xfId="0" applyFont="1" applyFill="1" applyBorder="1" applyAlignment="1">
      <alignment vertical="center"/>
    </xf>
    <xf numFmtId="0" fontId="23" fillId="0" borderId="0" xfId="0" applyFont="1" applyAlignment="1">
      <alignment vertical="center"/>
    </xf>
    <xf numFmtId="0" fontId="29" fillId="0" borderId="0" xfId="0" applyFont="1"/>
    <xf numFmtId="0" fontId="30" fillId="0" borderId="0" xfId="0" applyFont="1"/>
    <xf numFmtId="0" fontId="33" fillId="0" borderId="0" xfId="0" applyFont="1"/>
    <xf numFmtId="9" fontId="0" fillId="0" borderId="0" xfId="0" applyNumberFormat="1" applyFont="1"/>
    <xf numFmtId="0" fontId="35" fillId="0" borderId="0" xfId="0" applyFont="1"/>
    <xf numFmtId="0" fontId="36" fillId="0" borderId="11" xfId="0" applyFont="1" applyBorder="1"/>
    <xf numFmtId="0" fontId="28" fillId="0" borderId="0" xfId="0" applyFont="1" applyAlignment="1">
      <alignment vertical="center"/>
    </xf>
    <xf numFmtId="0" fontId="37" fillId="2" borderId="1" xfId="0" applyFont="1" applyFill="1" applyBorder="1" applyAlignment="1">
      <alignment vertical="center"/>
    </xf>
    <xf numFmtId="0" fontId="37" fillId="2" borderId="1" xfId="0" applyFont="1" applyFill="1" applyBorder="1" applyAlignment="1">
      <alignment vertical="center" wrapText="1"/>
    </xf>
    <xf numFmtId="9" fontId="37" fillId="2" borderId="1" xfId="0" applyNumberFormat="1" applyFont="1" applyFill="1" applyBorder="1" applyAlignment="1">
      <alignment horizontal="center" vertical="center"/>
    </xf>
    <xf numFmtId="0" fontId="2" fillId="0" borderId="0" xfId="0" applyFont="1" applyAlignment="1">
      <alignment vertical="center"/>
    </xf>
    <xf numFmtId="0" fontId="41" fillId="0" borderId="0" xfId="0" applyFont="1" applyAlignment="1">
      <alignment vertical="center"/>
    </xf>
    <xf numFmtId="0" fontId="17" fillId="0" borderId="0" xfId="0" applyFont="1"/>
    <xf numFmtId="0" fontId="37" fillId="2" borderId="1" xfId="0" applyFont="1" applyFill="1" applyBorder="1"/>
    <xf numFmtId="0" fontId="28" fillId="5" borderId="15" xfId="0" applyFont="1" applyFill="1" applyBorder="1" applyAlignment="1">
      <alignment horizontal="center" vertical="center" wrapText="1"/>
    </xf>
    <xf numFmtId="49" fontId="28" fillId="5" borderId="15" xfId="0" applyNumberFormat="1" applyFont="1" applyFill="1" applyBorder="1" applyAlignment="1">
      <alignment horizontal="center" vertical="center" wrapText="1"/>
    </xf>
    <xf numFmtId="0" fontId="44" fillId="5" borderId="15" xfId="0" applyFont="1" applyFill="1" applyBorder="1" applyAlignment="1">
      <alignment horizontal="center" vertical="center" wrapText="1"/>
    </xf>
    <xf numFmtId="9" fontId="44" fillId="5" borderId="15" xfId="0" applyNumberFormat="1" applyFont="1" applyFill="1" applyBorder="1" applyAlignment="1">
      <alignment horizontal="center" vertical="center" wrapText="1"/>
    </xf>
    <xf numFmtId="0" fontId="0" fillId="2" borderId="1" xfId="0" applyFont="1" applyFill="1" applyBorder="1"/>
    <xf numFmtId="0" fontId="23" fillId="2" borderId="1" xfId="0" applyFont="1" applyFill="1" applyBorder="1" applyAlignment="1">
      <alignment horizontal="center" vertical="center"/>
    </xf>
    <xf numFmtId="0" fontId="46" fillId="2" borderId="1" xfId="0" applyFont="1" applyFill="1" applyBorder="1"/>
    <xf numFmtId="0" fontId="46" fillId="0" borderId="0" xfId="0" applyFont="1"/>
    <xf numFmtId="0" fontId="46" fillId="0" borderId="0" xfId="0" applyFont="1" applyAlignment="1">
      <alignment vertical="top"/>
    </xf>
    <xf numFmtId="0" fontId="0" fillId="0" borderId="0" xfId="0" applyFont="1" applyAlignment="1">
      <alignment vertical="center"/>
    </xf>
    <xf numFmtId="0" fontId="29" fillId="0" borderId="0" xfId="0" applyFont="1" applyAlignment="1">
      <alignment vertical="center"/>
    </xf>
    <xf numFmtId="0" fontId="17" fillId="7" borderId="2" xfId="0" applyFont="1" applyFill="1" applyBorder="1" applyAlignment="1">
      <alignment vertical="center"/>
    </xf>
    <xf numFmtId="0" fontId="17" fillId="7" borderId="3" xfId="0" applyFont="1" applyFill="1" applyBorder="1" applyAlignment="1">
      <alignment vertical="center"/>
    </xf>
    <xf numFmtId="0" fontId="17" fillId="7" borderId="13" xfId="0" applyFont="1" applyFill="1" applyBorder="1" applyAlignment="1">
      <alignment horizontal="center" vertical="center"/>
    </xf>
    <xf numFmtId="9" fontId="52" fillId="7" borderId="15" xfId="0" applyNumberFormat="1" applyFont="1" applyFill="1" applyBorder="1" applyAlignment="1">
      <alignment horizontal="center" vertical="center"/>
    </xf>
    <xf numFmtId="0" fontId="17" fillId="7" borderId="15" xfId="0" applyFont="1" applyFill="1" applyBorder="1" applyAlignment="1">
      <alignment horizontal="center" vertical="center" wrapText="1"/>
    </xf>
    <xf numFmtId="0" fontId="17" fillId="0" borderId="15" xfId="0" applyFont="1" applyBorder="1" applyAlignment="1">
      <alignment horizontal="left" vertical="center"/>
    </xf>
    <xf numFmtId="0" fontId="17" fillId="0" borderId="15" xfId="0" applyFont="1" applyBorder="1" applyAlignment="1">
      <alignment vertical="center" wrapText="1"/>
    </xf>
    <xf numFmtId="9" fontId="17" fillId="0" borderId="15" xfId="0" applyNumberFormat="1" applyFont="1" applyBorder="1" applyAlignment="1">
      <alignment horizontal="center" vertical="center"/>
    </xf>
    <xf numFmtId="0" fontId="17" fillId="0" borderId="15" xfId="0" applyFont="1" applyBorder="1" applyAlignment="1">
      <alignment horizontal="center" vertical="center"/>
    </xf>
    <xf numFmtId="0" fontId="53" fillId="0" borderId="15" xfId="0" applyFont="1" applyBorder="1" applyAlignment="1">
      <alignment horizontal="center" vertical="center"/>
    </xf>
    <xf numFmtId="49" fontId="17" fillId="0" borderId="15" xfId="0" applyNumberFormat="1" applyFont="1" applyBorder="1" applyAlignment="1">
      <alignment horizontal="left" vertical="center"/>
    </xf>
    <xf numFmtId="9" fontId="17" fillId="0" borderId="15" xfId="0" applyNumberFormat="1" applyFont="1" applyBorder="1" applyAlignment="1">
      <alignment vertical="center" wrapText="1"/>
    </xf>
    <xf numFmtId="0" fontId="17" fillId="2" borderId="15" xfId="0" applyFont="1" applyFill="1" applyBorder="1" applyAlignment="1">
      <alignment vertical="center" wrapText="1"/>
    </xf>
    <xf numFmtId="9" fontId="17" fillId="2" borderId="15" xfId="0" applyNumberFormat="1" applyFont="1" applyFill="1" applyBorder="1" applyAlignment="1">
      <alignment horizontal="center" vertical="center" wrapText="1"/>
    </xf>
    <xf numFmtId="49" fontId="17" fillId="0" borderId="0" xfId="0" applyNumberFormat="1" applyFont="1" applyAlignment="1">
      <alignment vertical="center"/>
    </xf>
    <xf numFmtId="0" fontId="17" fillId="0" borderId="0" xfId="0" applyFont="1" applyAlignment="1">
      <alignment vertical="center" wrapText="1"/>
    </xf>
    <xf numFmtId="9" fontId="17" fillId="0" borderId="18" xfId="0" applyNumberFormat="1" applyFont="1" applyBorder="1" applyAlignment="1">
      <alignment horizontal="center" vertical="center"/>
    </xf>
    <xf numFmtId="0" fontId="54" fillId="0" borderId="18" xfId="0" applyFont="1" applyBorder="1" applyAlignment="1">
      <alignment horizontal="center" vertical="center"/>
    </xf>
    <xf numFmtId="0" fontId="54" fillId="0" borderId="15" xfId="0" applyFont="1" applyBorder="1" applyAlignment="1">
      <alignment horizontal="center" vertical="center"/>
    </xf>
    <xf numFmtId="0" fontId="0" fillId="0" borderId="0" xfId="0" applyFont="1" applyAlignment="1">
      <alignment horizontal="center"/>
    </xf>
    <xf numFmtId="0" fontId="53" fillId="0" borderId="0" xfId="0" applyFont="1" applyAlignment="1">
      <alignment horizontal="center" vertical="center"/>
    </xf>
    <xf numFmtId="0" fontId="53" fillId="0" borderId="0" xfId="0" applyFont="1" applyAlignment="1">
      <alignment horizontal="center"/>
    </xf>
    <xf numFmtId="0" fontId="17" fillId="7" borderId="15" xfId="0" applyFont="1" applyFill="1" applyBorder="1" applyAlignment="1">
      <alignment horizontal="center" vertical="center"/>
    </xf>
    <xf numFmtId="49" fontId="17" fillId="0" borderId="15" xfId="0" applyNumberFormat="1" applyFont="1" applyBorder="1" applyAlignment="1">
      <alignment horizontal="left" vertical="center" wrapText="1"/>
    </xf>
    <xf numFmtId="0" fontId="17" fillId="3" borderId="15" xfId="0" applyFont="1" applyFill="1" applyBorder="1" applyAlignment="1">
      <alignment horizontal="center" vertical="center"/>
    </xf>
    <xf numFmtId="49" fontId="29" fillId="0" borderId="0" xfId="0" applyNumberFormat="1" applyFont="1" applyAlignment="1">
      <alignment horizontal="left"/>
    </xf>
    <xf numFmtId="0" fontId="45" fillId="0" borderId="0" xfId="0" applyFont="1" applyAlignment="1">
      <alignment horizontal="left"/>
    </xf>
    <xf numFmtId="0" fontId="54" fillId="0" borderId="0" xfId="0" applyFont="1" applyAlignment="1">
      <alignment horizontal="center" vertical="center"/>
    </xf>
    <xf numFmtId="9" fontId="9" fillId="0" borderId="0" xfId="0" applyNumberFormat="1" applyFont="1" applyAlignment="1">
      <alignment horizontal="center" vertical="center"/>
    </xf>
    <xf numFmtId="9" fontId="17" fillId="0" borderId="0" xfId="0" applyNumberFormat="1" applyFont="1" applyAlignment="1">
      <alignment horizontal="center" vertical="center"/>
    </xf>
    <xf numFmtId="0" fontId="17" fillId="7" borderId="19" xfId="0" applyFont="1" applyFill="1" applyBorder="1" applyAlignment="1">
      <alignment vertical="center"/>
    </xf>
    <xf numFmtId="0" fontId="17" fillId="7" borderId="20" xfId="0" applyFont="1" applyFill="1" applyBorder="1" applyAlignment="1">
      <alignment vertical="center"/>
    </xf>
    <xf numFmtId="0" fontId="0" fillId="7" borderId="21" xfId="0" applyFont="1" applyFill="1" applyBorder="1" applyAlignment="1">
      <alignment horizontal="center"/>
    </xf>
    <xf numFmtId="0" fontId="53" fillId="0" borderId="0" xfId="0" applyFont="1" applyAlignment="1">
      <alignment vertical="center"/>
    </xf>
    <xf numFmtId="0" fontId="17" fillId="7" borderId="22" xfId="0" applyFont="1" applyFill="1" applyBorder="1" applyAlignment="1">
      <alignment horizontal="center" vertical="center"/>
    </xf>
    <xf numFmtId="0" fontId="17" fillId="7" borderId="23" xfId="0" applyFont="1" applyFill="1" applyBorder="1" applyAlignment="1">
      <alignment horizontal="left" vertical="center"/>
    </xf>
    <xf numFmtId="0" fontId="29" fillId="7" borderId="21" xfId="0" applyFont="1" applyFill="1" applyBorder="1" applyAlignment="1">
      <alignment horizontal="center"/>
    </xf>
    <xf numFmtId="9" fontId="0" fillId="0" borderId="15" xfId="0" applyNumberFormat="1" applyFont="1" applyBorder="1" applyAlignment="1">
      <alignment horizontal="center"/>
    </xf>
    <xf numFmtId="0" fontId="29" fillId="0" borderId="15" xfId="0" applyFont="1" applyBorder="1" applyAlignment="1">
      <alignment horizontal="left"/>
    </xf>
    <xf numFmtId="0" fontId="29" fillId="0" borderId="0" xfId="0" applyFont="1" applyAlignment="1">
      <alignment horizontal="left"/>
    </xf>
    <xf numFmtId="9" fontId="17" fillId="0" borderId="24" xfId="0" applyNumberFormat="1" applyFont="1" applyBorder="1" applyAlignment="1">
      <alignment horizontal="center" vertical="center"/>
    </xf>
    <xf numFmtId="49" fontId="17" fillId="0" borderId="24" xfId="0" applyNumberFormat="1" applyFont="1" applyBorder="1" applyAlignment="1">
      <alignment horizontal="left" vertical="center"/>
    </xf>
    <xf numFmtId="49" fontId="29" fillId="0" borderId="25" xfId="0" applyNumberFormat="1" applyFont="1" applyBorder="1" applyAlignment="1">
      <alignment horizontal="center" vertical="center"/>
    </xf>
    <xf numFmtId="9" fontId="17" fillId="0" borderId="25" xfId="0" applyNumberFormat="1" applyFont="1" applyBorder="1" applyAlignment="1">
      <alignment horizontal="center" vertical="center"/>
    </xf>
    <xf numFmtId="49" fontId="17" fillId="0" borderId="25" xfId="0" applyNumberFormat="1" applyFont="1" applyBorder="1" applyAlignment="1">
      <alignment horizontal="left" vertical="center"/>
    </xf>
    <xf numFmtId="0" fontId="9" fillId="7" borderId="19" xfId="0" applyFont="1" applyFill="1" applyBorder="1" applyAlignment="1">
      <alignment horizontal="left" vertical="center"/>
    </xf>
    <xf numFmtId="9" fontId="17" fillId="7" borderId="20" xfId="0" applyNumberFormat="1" applyFont="1" applyFill="1" applyBorder="1" applyAlignment="1">
      <alignment horizontal="center" vertical="center"/>
    </xf>
    <xf numFmtId="0" fontId="29" fillId="7" borderId="8" xfId="0" applyFont="1" applyFill="1" applyBorder="1" applyAlignment="1">
      <alignment horizontal="left" vertical="center"/>
    </xf>
    <xf numFmtId="0" fontId="0" fillId="7" borderId="9" xfId="0" applyFont="1" applyFill="1" applyBorder="1" applyAlignment="1">
      <alignment vertical="center"/>
    </xf>
    <xf numFmtId="0" fontId="0" fillId="0" borderId="0" xfId="0" applyFont="1" applyAlignment="1">
      <alignment horizontal="center" vertical="center"/>
    </xf>
    <xf numFmtId="9" fontId="9" fillId="0" borderId="25" xfId="0" applyNumberFormat="1" applyFont="1" applyBorder="1" applyAlignment="1">
      <alignment horizontal="center" vertical="center"/>
    </xf>
    <xf numFmtId="9" fontId="17" fillId="0" borderId="26" xfId="0" applyNumberFormat="1" applyFont="1" applyBorder="1" applyAlignment="1">
      <alignment horizontal="center" vertical="center"/>
    </xf>
    <xf numFmtId="0" fontId="29" fillId="7" borderId="15" xfId="0" applyFont="1" applyFill="1" applyBorder="1" applyAlignment="1">
      <alignment horizontal="center" vertical="center"/>
    </xf>
    <xf numFmtId="0" fontId="55" fillId="0" borderId="25" xfId="0" applyFont="1" applyBorder="1" applyAlignment="1">
      <alignment vertical="center"/>
    </xf>
    <xf numFmtId="9" fontId="9" fillId="0" borderId="26" xfId="0" applyNumberFormat="1" applyFont="1" applyBorder="1" applyAlignment="1">
      <alignment vertical="center"/>
    </xf>
    <xf numFmtId="0" fontId="55" fillId="0" borderId="15" xfId="0" applyFont="1" applyBorder="1" applyAlignment="1">
      <alignment vertical="center"/>
    </xf>
    <xf numFmtId="0" fontId="55" fillId="0" borderId="0" xfId="0" applyFont="1" applyAlignment="1">
      <alignment horizontal="center" vertical="center"/>
    </xf>
    <xf numFmtId="0" fontId="55" fillId="0" borderId="0" xfId="0" applyFont="1" applyAlignment="1">
      <alignment vertical="center"/>
    </xf>
    <xf numFmtId="9" fontId="17" fillId="0" borderId="26" xfId="0" applyNumberFormat="1" applyFont="1" applyBorder="1" applyAlignment="1">
      <alignment horizontal="left" vertical="center"/>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29" fillId="0" borderId="0" xfId="0" applyFont="1" applyAlignment="1"/>
    <xf numFmtId="0" fontId="68" fillId="2" borderId="1" xfId="0" applyFont="1" applyFill="1" applyBorder="1" applyAlignment="1">
      <alignment vertical="center"/>
    </xf>
    <xf numFmtId="0" fontId="68" fillId="0" borderId="0" xfId="0" applyFont="1" applyAlignment="1">
      <alignment horizontal="right"/>
    </xf>
    <xf numFmtId="0" fontId="68" fillId="2" borderId="1" xfId="0" applyFont="1" applyFill="1" applyBorder="1"/>
    <xf numFmtId="0" fontId="23" fillId="2" borderId="1" xfId="0" applyFont="1" applyFill="1" applyBorder="1"/>
    <xf numFmtId="0" fontId="68" fillId="2" borderId="1" xfId="0" applyFont="1" applyFill="1" applyBorder="1" applyAlignment="1">
      <alignment horizontal="right"/>
    </xf>
    <xf numFmtId="0" fontId="0" fillId="0" borderId="0" xfId="0" applyFont="1" applyAlignment="1"/>
    <xf numFmtId="0" fontId="56" fillId="2" borderId="1" xfId="0" applyFont="1" applyFill="1" applyBorder="1" applyAlignment="1">
      <alignment horizontal="center" vertical="top" wrapText="1"/>
    </xf>
    <xf numFmtId="0" fontId="0" fillId="0" borderId="0" xfId="0" applyFont="1" applyAlignment="1"/>
    <xf numFmtId="0" fontId="10" fillId="0" borderId="6" xfId="0" applyFont="1" applyBorder="1"/>
    <xf numFmtId="0" fontId="16" fillId="2" borderId="6" xfId="0" applyFont="1" applyFill="1" applyBorder="1" applyAlignment="1">
      <alignment horizontal="left" vertical="center" wrapText="1"/>
    </xf>
    <xf numFmtId="0" fontId="0" fillId="0" borderId="0" xfId="0" applyFont="1" applyAlignment="1"/>
    <xf numFmtId="0" fontId="17" fillId="0" borderId="0" xfId="0" applyFont="1" applyAlignment="1"/>
    <xf numFmtId="9" fontId="29" fillId="0" borderId="0" xfId="0" applyNumberFormat="1" applyFont="1" applyAlignment="1">
      <alignment horizontal="center"/>
    </xf>
    <xf numFmtId="0" fontId="25" fillId="0" borderId="0" xfId="0" applyFont="1" applyAlignment="1">
      <alignment wrapText="1"/>
    </xf>
    <xf numFmtId="0" fontId="25" fillId="0" borderId="0" xfId="0" applyFont="1" applyAlignment="1"/>
    <xf numFmtId="0" fontId="19" fillId="9" borderId="15" xfId="0" applyFont="1" applyFill="1" applyBorder="1" applyAlignment="1">
      <alignment horizontal="left" vertical="center" wrapText="1"/>
    </xf>
    <xf numFmtId="0" fontId="67" fillId="9" borderId="15" xfId="0" applyFont="1" applyFill="1" applyBorder="1" applyAlignment="1">
      <alignment horizontal="left" vertical="center" wrapText="1"/>
    </xf>
    <xf numFmtId="0" fontId="21" fillId="9" borderId="15" xfId="0" applyFont="1" applyFill="1" applyBorder="1" applyAlignment="1">
      <alignment horizontal="left" vertical="center" wrapText="1"/>
    </xf>
    <xf numFmtId="0" fontId="29" fillId="0" borderId="6" xfId="0" applyFont="1" applyBorder="1"/>
    <xf numFmtId="0" fontId="13" fillId="14" borderId="6" xfId="0" applyFont="1" applyFill="1" applyBorder="1" applyAlignment="1">
      <alignment vertical="center" wrapText="1"/>
    </xf>
    <xf numFmtId="0" fontId="72" fillId="0" borderId="6" xfId="0" applyFont="1" applyBorder="1" applyAlignment="1">
      <alignment vertical="center" wrapText="1"/>
    </xf>
    <xf numFmtId="0" fontId="84" fillId="27" borderId="47" xfId="0" applyFont="1" applyFill="1" applyBorder="1" applyAlignment="1">
      <alignment horizontal="center" vertical="center" wrapText="1"/>
    </xf>
    <xf numFmtId="0" fontId="85" fillId="27" borderId="48" xfId="0" applyFont="1" applyFill="1" applyBorder="1" applyAlignment="1">
      <alignment horizontal="center" vertical="center" wrapText="1"/>
    </xf>
    <xf numFmtId="9" fontId="79" fillId="27" borderId="49" xfId="0" applyNumberFormat="1" applyFont="1" applyFill="1" applyBorder="1" applyAlignment="1">
      <alignment horizontal="center" vertical="center"/>
    </xf>
    <xf numFmtId="49" fontId="79" fillId="27" borderId="47" xfId="0" applyNumberFormat="1" applyFont="1" applyFill="1" applyBorder="1" applyAlignment="1">
      <alignment horizontal="center" vertical="center" wrapText="1"/>
    </xf>
    <xf numFmtId="9" fontId="79" fillId="27" borderId="52" xfId="0" applyNumberFormat="1" applyFont="1" applyFill="1" applyBorder="1" applyAlignment="1">
      <alignment horizontal="center" vertical="center"/>
    </xf>
    <xf numFmtId="49" fontId="79" fillId="27" borderId="53" xfId="0" applyNumberFormat="1" applyFont="1" applyFill="1" applyBorder="1" applyAlignment="1">
      <alignment horizontal="center" vertical="center" wrapText="1"/>
    </xf>
    <xf numFmtId="0" fontId="27" fillId="30" borderId="55" xfId="0" applyFont="1" applyFill="1" applyBorder="1" applyAlignment="1">
      <alignment horizontal="center" vertical="center" wrapText="1"/>
    </xf>
    <xf numFmtId="9" fontId="21" fillId="30" borderId="55" xfId="0" applyNumberFormat="1" applyFont="1" applyFill="1" applyBorder="1" applyAlignment="1">
      <alignment horizontal="center" vertical="center"/>
    </xf>
    <xf numFmtId="0" fontId="28" fillId="30" borderId="47" xfId="0" applyFont="1" applyFill="1" applyBorder="1" applyAlignment="1">
      <alignment horizontal="center" vertical="center" wrapText="1"/>
    </xf>
    <xf numFmtId="0" fontId="28" fillId="30" borderId="53" xfId="0" applyFont="1" applyFill="1" applyBorder="1" applyAlignment="1">
      <alignment horizontal="center" vertical="center" wrapText="1"/>
    </xf>
    <xf numFmtId="9" fontId="21" fillId="30" borderId="56" xfId="0" applyNumberFormat="1" applyFont="1" applyFill="1" applyBorder="1" applyAlignment="1">
      <alignment horizontal="center" vertical="center"/>
    </xf>
    <xf numFmtId="49" fontId="21" fillId="30" borderId="56" xfId="0" applyNumberFormat="1" applyFont="1" applyFill="1" applyBorder="1" applyAlignment="1">
      <alignment horizontal="center" vertical="center" wrapText="1"/>
    </xf>
    <xf numFmtId="9" fontId="21" fillId="30" borderId="50" xfId="0" applyNumberFormat="1" applyFont="1" applyFill="1" applyBorder="1" applyAlignment="1">
      <alignment horizontal="center" vertical="center"/>
    </xf>
    <xf numFmtId="49" fontId="21" fillId="30" borderId="51" xfId="0" applyNumberFormat="1" applyFont="1" applyFill="1" applyBorder="1" applyAlignment="1">
      <alignment horizontal="center" vertical="center" wrapText="1"/>
    </xf>
    <xf numFmtId="49" fontId="21" fillId="30" borderId="47" xfId="0" applyNumberFormat="1" applyFont="1" applyFill="1" applyBorder="1" applyAlignment="1">
      <alignment horizontal="center" vertical="center" wrapText="1"/>
    </xf>
    <xf numFmtId="0" fontId="19" fillId="48" borderId="7" xfId="0" applyFont="1" applyFill="1" applyBorder="1"/>
    <xf numFmtId="0" fontId="32" fillId="28" borderId="10" xfId="0" applyFont="1" applyFill="1" applyBorder="1" applyAlignment="1">
      <alignment vertical="center"/>
    </xf>
    <xf numFmtId="0" fontId="4" fillId="47" borderId="7" xfId="0" applyFont="1" applyFill="1" applyBorder="1"/>
    <xf numFmtId="10" fontId="87" fillId="0" borderId="0" xfId="1" applyNumberFormat="1" applyFont="1"/>
    <xf numFmtId="49" fontId="0" fillId="0" borderId="0" xfId="0" applyNumberFormat="1" applyFont="1" applyAlignment="1"/>
    <xf numFmtId="0" fontId="0" fillId="0" borderId="6" xfId="0" applyFont="1" applyFill="1" applyBorder="1" applyAlignment="1"/>
    <xf numFmtId="9" fontId="0" fillId="0" borderId="0" xfId="0" applyNumberFormat="1" applyFont="1" applyAlignment="1">
      <alignment vertical="center"/>
    </xf>
    <xf numFmtId="9" fontId="57" fillId="0" borderId="25" xfId="0" applyNumberFormat="1" applyFont="1" applyBorder="1" applyAlignment="1">
      <alignment horizontal="center" vertical="center"/>
    </xf>
    <xf numFmtId="49" fontId="43" fillId="0" borderId="25" xfId="0" applyNumberFormat="1" applyFont="1" applyBorder="1" applyAlignment="1">
      <alignment horizontal="left" vertical="center" indent="1"/>
    </xf>
    <xf numFmtId="0" fontId="43" fillId="0" borderId="71" xfId="0" applyFont="1" applyBorder="1" applyAlignment="1">
      <alignment horizontal="left" vertical="center" indent="1"/>
    </xf>
    <xf numFmtId="0" fontId="16" fillId="2" borderId="12" xfId="0" applyFont="1" applyFill="1" applyBorder="1" applyAlignment="1" applyProtection="1">
      <alignment horizontal="left" vertical="center" wrapText="1"/>
      <protection locked="0"/>
    </xf>
    <xf numFmtId="9" fontId="0" fillId="0" borderId="0" xfId="0" applyNumberFormat="1" applyFont="1" applyAlignment="1"/>
    <xf numFmtId="0" fontId="0" fillId="0" borderId="0" xfId="0" applyFont="1" applyAlignment="1">
      <alignment horizontal="center"/>
    </xf>
    <xf numFmtId="9" fontId="75" fillId="2" borderId="55" xfId="0" applyNumberFormat="1" applyFont="1" applyFill="1" applyBorder="1" applyAlignment="1" applyProtection="1">
      <alignment horizontal="center" vertical="center"/>
      <protection locked="0"/>
    </xf>
    <xf numFmtId="9" fontId="75" fillId="2" borderId="57" xfId="0" applyNumberFormat="1" applyFont="1" applyFill="1" applyBorder="1" applyAlignment="1" applyProtection="1">
      <alignment horizontal="center" vertical="center"/>
      <protection locked="0"/>
    </xf>
    <xf numFmtId="9" fontId="75" fillId="2" borderId="58" xfId="0" applyNumberFormat="1" applyFont="1" applyFill="1" applyBorder="1" applyAlignment="1" applyProtection="1">
      <alignment horizontal="center" vertical="center"/>
      <protection locked="0"/>
    </xf>
    <xf numFmtId="9" fontId="0" fillId="0" borderId="0" xfId="0" applyNumberFormat="1" applyFont="1" applyAlignment="1">
      <alignment horizontal="center"/>
    </xf>
    <xf numFmtId="0" fontId="5" fillId="3" borderId="6" xfId="0" applyFont="1" applyFill="1" applyBorder="1" applyAlignment="1">
      <alignment vertical="top"/>
    </xf>
    <xf numFmtId="0" fontId="0" fillId="0" borderId="77" xfId="0" applyFont="1" applyBorder="1" applyAlignment="1"/>
    <xf numFmtId="0" fontId="1" fillId="2" borderId="6" xfId="0" applyFont="1" applyFill="1" applyBorder="1" applyAlignment="1">
      <alignment vertical="center"/>
    </xf>
    <xf numFmtId="0" fontId="5" fillId="3" borderId="6" xfId="0" applyFont="1" applyFill="1" applyBorder="1" applyAlignment="1">
      <alignment horizontal="center" vertical="top"/>
    </xf>
    <xf numFmtId="0" fontId="5" fillId="3" borderId="6" xfId="0" applyFont="1" applyFill="1" applyBorder="1" applyAlignment="1">
      <alignment horizontal="right" vertical="top"/>
    </xf>
    <xf numFmtId="0" fontId="6" fillId="3" borderId="6" xfId="0" applyFont="1" applyFill="1" applyBorder="1" applyAlignment="1">
      <alignment vertical="top"/>
    </xf>
    <xf numFmtId="165" fontId="6" fillId="3" borderId="6" xfId="0" applyNumberFormat="1" applyFont="1" applyFill="1" applyBorder="1" applyAlignment="1">
      <alignment horizontal="right" vertical="center"/>
    </xf>
    <xf numFmtId="0" fontId="4" fillId="3" borderId="6" xfId="0" applyFont="1" applyFill="1" applyBorder="1"/>
    <xf numFmtId="165" fontId="5" fillId="3" borderId="6" xfId="0" applyNumberFormat="1" applyFont="1" applyFill="1" applyBorder="1" applyAlignment="1">
      <alignment horizontal="right" vertical="center"/>
    </xf>
    <xf numFmtId="0" fontId="12" fillId="2" borderId="86" xfId="0" applyFont="1" applyFill="1" applyBorder="1" applyAlignment="1">
      <alignment horizontal="center" vertical="top" wrapText="1"/>
    </xf>
    <xf numFmtId="0" fontId="0" fillId="0" borderId="6" xfId="0" applyFont="1" applyBorder="1" applyAlignment="1"/>
    <xf numFmtId="20" fontId="20" fillId="19" borderId="91" xfId="0" applyNumberFormat="1" applyFont="1" applyFill="1" applyBorder="1" applyAlignment="1">
      <alignment horizontal="center" vertical="center" wrapText="1"/>
    </xf>
    <xf numFmtId="20" fontId="20" fillId="19" borderId="91" xfId="0" applyNumberFormat="1" applyFont="1" applyFill="1" applyBorder="1" applyAlignment="1">
      <alignment horizontal="left" vertical="center" wrapText="1"/>
    </xf>
    <xf numFmtId="20" fontId="20" fillId="19" borderId="90" xfId="0" applyNumberFormat="1" applyFont="1" applyFill="1" applyBorder="1" applyAlignment="1">
      <alignment horizontal="left" vertical="center" wrapText="1"/>
    </xf>
    <xf numFmtId="0" fontId="20" fillId="2" borderId="86" xfId="0" applyFont="1" applyFill="1" applyBorder="1" applyAlignment="1">
      <alignment horizontal="left" vertical="center" wrapText="1"/>
    </xf>
    <xf numFmtId="0" fontId="20" fillId="2" borderId="6" xfId="0" applyFont="1" applyFill="1" applyBorder="1" applyAlignment="1">
      <alignment horizontal="left" vertical="center" wrapText="1"/>
    </xf>
    <xf numFmtId="49" fontId="9" fillId="2" borderId="6" xfId="0" applyNumberFormat="1" applyFont="1" applyFill="1" applyBorder="1" applyAlignment="1">
      <alignment horizontal="center" vertical="center" wrapText="1"/>
    </xf>
    <xf numFmtId="9" fontId="9" fillId="2" borderId="6" xfId="0" applyNumberFormat="1" applyFont="1" applyFill="1" applyBorder="1" applyAlignment="1">
      <alignment horizontal="center" vertical="center"/>
    </xf>
    <xf numFmtId="49" fontId="20" fillId="2" borderId="6" xfId="0" applyNumberFormat="1" applyFont="1" applyFill="1" applyBorder="1" applyAlignment="1">
      <alignment horizontal="left" vertical="center" wrapText="1"/>
    </xf>
    <xf numFmtId="49" fontId="20" fillId="2" borderId="86" xfId="0" applyNumberFormat="1" applyFont="1" applyFill="1" applyBorder="1" applyAlignment="1">
      <alignment horizontal="left" vertical="center" wrapText="1"/>
    </xf>
    <xf numFmtId="49" fontId="79" fillId="27" borderId="103" xfId="0" applyNumberFormat="1" applyFont="1" applyFill="1" applyBorder="1" applyAlignment="1">
      <alignment horizontal="center" vertical="center" wrapText="1"/>
    </xf>
    <xf numFmtId="9" fontId="79" fillId="27" borderId="104" xfId="0" applyNumberFormat="1" applyFont="1" applyFill="1" applyBorder="1" applyAlignment="1">
      <alignment horizontal="center" vertical="center"/>
    </xf>
    <xf numFmtId="0" fontId="4" fillId="0" borderId="6" xfId="0" applyFont="1" applyBorder="1"/>
    <xf numFmtId="0" fontId="2" fillId="0" borderId="6" xfId="0" applyFont="1" applyBorder="1" applyAlignment="1">
      <alignment vertical="top"/>
    </xf>
    <xf numFmtId="0" fontId="23" fillId="0" borderId="6" xfId="0" applyFont="1" applyBorder="1"/>
    <xf numFmtId="0" fontId="25" fillId="0" borderId="6" xfId="0" applyFont="1" applyBorder="1"/>
    <xf numFmtId="0" fontId="36" fillId="0" borderId="6" xfId="0" applyFont="1" applyBorder="1"/>
    <xf numFmtId="0" fontId="36" fillId="0" borderId="6" xfId="0" applyFont="1" applyBorder="1" applyAlignment="1">
      <alignment horizontal="center" vertical="center"/>
    </xf>
    <xf numFmtId="0" fontId="83" fillId="0" borderId="6" xfId="0" applyFont="1" applyBorder="1" applyAlignment="1"/>
    <xf numFmtId="0" fontId="36" fillId="0" borderId="6" xfId="0" applyFont="1" applyBorder="1" applyAlignment="1"/>
    <xf numFmtId="0" fontId="91" fillId="0" borderId="6" xfId="0" applyFont="1" applyBorder="1"/>
    <xf numFmtId="0" fontId="0" fillId="2" borderId="6" xfId="0" applyFont="1" applyFill="1" applyBorder="1"/>
    <xf numFmtId="0" fontId="23" fillId="2" borderId="6" xfId="0" applyFont="1" applyFill="1" applyBorder="1" applyAlignment="1">
      <alignment horizontal="center" vertical="center"/>
    </xf>
    <xf numFmtId="0" fontId="34" fillId="15" borderId="6" xfId="0" applyFont="1" applyFill="1" applyBorder="1" applyAlignment="1">
      <alignment horizontal="center"/>
    </xf>
    <xf numFmtId="9" fontId="9" fillId="3" borderId="6" xfId="0" applyNumberFormat="1" applyFont="1" applyFill="1" applyBorder="1" applyAlignment="1">
      <alignment horizontal="left" vertical="center"/>
    </xf>
    <xf numFmtId="9" fontId="31" fillId="3" borderId="6" xfId="0" applyNumberFormat="1" applyFont="1" applyFill="1" applyBorder="1" applyAlignment="1">
      <alignment horizontal="center" vertical="center" wrapText="1"/>
    </xf>
    <xf numFmtId="9" fontId="48" fillId="16" borderId="109" xfId="0" applyNumberFormat="1" applyFont="1" applyFill="1" applyBorder="1" applyAlignment="1">
      <alignment vertical="center"/>
    </xf>
    <xf numFmtId="9" fontId="48" fillId="16" borderId="112" xfId="0" applyNumberFormat="1" applyFont="1" applyFill="1" applyBorder="1" applyAlignment="1">
      <alignment vertical="center"/>
    </xf>
    <xf numFmtId="9" fontId="48" fillId="16" borderId="110" xfId="0" applyNumberFormat="1" applyFont="1" applyFill="1" applyBorder="1" applyAlignment="1">
      <alignment vertical="center"/>
    </xf>
    <xf numFmtId="9" fontId="48" fillId="16" borderId="113" xfId="0" applyNumberFormat="1" applyFont="1" applyFill="1" applyBorder="1" applyAlignment="1">
      <alignment vertical="center"/>
    </xf>
    <xf numFmtId="0" fontId="4" fillId="3" borderId="6" xfId="0" applyFont="1" applyFill="1" applyBorder="1" applyAlignment="1">
      <alignment horizontal="center" vertical="center"/>
    </xf>
    <xf numFmtId="0" fontId="9" fillId="3" borderId="6" xfId="0" applyFont="1" applyFill="1" applyBorder="1" applyAlignment="1">
      <alignment horizontal="left" vertical="center"/>
    </xf>
    <xf numFmtId="0" fontId="17" fillId="3" borderId="6" xfId="0" applyFont="1" applyFill="1" applyBorder="1" applyAlignment="1">
      <alignment horizontal="right" vertical="center"/>
    </xf>
    <xf numFmtId="0" fontId="19" fillId="48" borderId="76" xfId="0" applyFont="1" applyFill="1" applyBorder="1"/>
    <xf numFmtId="0" fontId="19" fillId="48" borderId="6" xfId="0" applyFont="1" applyFill="1" applyBorder="1"/>
    <xf numFmtId="0" fontId="32" fillId="28" borderId="6" xfId="0" applyFont="1" applyFill="1" applyBorder="1" applyAlignment="1">
      <alignment vertical="center"/>
    </xf>
    <xf numFmtId="0" fontId="32" fillId="28" borderId="111" xfId="0" applyFont="1" applyFill="1" applyBorder="1" applyAlignment="1">
      <alignment vertical="center"/>
    </xf>
    <xf numFmtId="0" fontId="4" fillId="47" borderId="76" xfId="0" applyFont="1" applyFill="1" applyBorder="1"/>
    <xf numFmtId="0" fontId="4" fillId="47" borderId="6" xfId="0" applyFont="1" applyFill="1" applyBorder="1"/>
    <xf numFmtId="0" fontId="16" fillId="2" borderId="132" xfId="0" applyFont="1" applyFill="1" applyBorder="1" applyAlignment="1" applyProtection="1">
      <alignment horizontal="left" vertical="center" wrapText="1"/>
      <protection locked="0"/>
    </xf>
    <xf numFmtId="0" fontId="16" fillId="2" borderId="133" xfId="0" applyFont="1" applyFill="1" applyBorder="1" applyAlignment="1" applyProtection="1">
      <alignment horizontal="left" vertical="center" wrapText="1"/>
      <protection locked="0"/>
    </xf>
    <xf numFmtId="0" fontId="16" fillId="2" borderId="134" xfId="0" applyFont="1" applyFill="1" applyBorder="1" applyAlignment="1" applyProtection="1">
      <alignment horizontal="left" vertical="center" wrapText="1"/>
      <protection locked="0"/>
    </xf>
    <xf numFmtId="0" fontId="6" fillId="3" borderId="112" xfId="0" applyFont="1" applyFill="1" applyBorder="1" applyAlignment="1">
      <alignment horizontal="center" vertical="center" wrapText="1"/>
    </xf>
    <xf numFmtId="0" fontId="8" fillId="14" borderId="109" xfId="0" applyFont="1" applyFill="1" applyBorder="1" applyAlignment="1">
      <alignment vertical="center" wrapText="1"/>
    </xf>
    <xf numFmtId="0" fontId="13" fillId="14" borderId="76" xfId="0" applyFont="1" applyFill="1" applyBorder="1" applyAlignment="1">
      <alignment vertical="center" wrapText="1"/>
    </xf>
    <xf numFmtId="0" fontId="13" fillId="14" borderId="111" xfId="0" applyFont="1" applyFill="1" applyBorder="1" applyAlignment="1">
      <alignment vertical="center" wrapText="1"/>
    </xf>
    <xf numFmtId="0" fontId="17" fillId="52" borderId="6" xfId="0" applyFont="1" applyFill="1" applyBorder="1" applyAlignment="1">
      <alignment horizontal="center" vertical="center"/>
    </xf>
    <xf numFmtId="20" fontId="17" fillId="53" borderId="6" xfId="0" applyNumberFormat="1" applyFont="1" applyFill="1" applyBorder="1" applyAlignment="1">
      <alignment horizontal="center" vertical="center" wrapText="1"/>
    </xf>
    <xf numFmtId="20" fontId="17" fillId="54" borderId="86" xfId="0" applyNumberFormat="1" applyFont="1" applyFill="1" applyBorder="1" applyAlignment="1">
      <alignment horizontal="center" vertical="center" wrapText="1"/>
    </xf>
    <xf numFmtId="9" fontId="42" fillId="16" borderId="141" xfId="0" applyNumberFormat="1" applyFont="1" applyFill="1" applyBorder="1" applyAlignment="1">
      <alignment vertical="center"/>
    </xf>
    <xf numFmtId="9" fontId="42" fillId="16" borderId="142" xfId="0" applyNumberFormat="1" applyFont="1" applyFill="1" applyBorder="1" applyAlignment="1">
      <alignment vertical="center"/>
    </xf>
    <xf numFmtId="9" fontId="42" fillId="16" borderId="143" xfId="0" applyNumberFormat="1" applyFont="1" applyFill="1" applyBorder="1" applyAlignment="1">
      <alignment vertical="center"/>
    </xf>
    <xf numFmtId="0" fontId="44" fillId="13" borderId="144" xfId="0" applyFont="1" applyFill="1" applyBorder="1" applyAlignment="1">
      <alignment horizontal="center" vertical="center" wrapText="1"/>
    </xf>
    <xf numFmtId="0" fontId="26" fillId="51" borderId="6" xfId="0" applyFont="1" applyFill="1" applyBorder="1" applyAlignment="1">
      <alignment horizontal="center" vertical="center"/>
    </xf>
    <xf numFmtId="0" fontId="40" fillId="51" borderId="6" xfId="0" applyFont="1" applyFill="1" applyBorder="1" applyAlignment="1">
      <alignment horizontal="center" vertical="center"/>
    </xf>
    <xf numFmtId="9" fontId="39" fillId="51" borderId="6" xfId="0" applyNumberFormat="1" applyFont="1" applyFill="1" applyBorder="1" applyAlignment="1">
      <alignment horizontal="right" vertical="center"/>
    </xf>
    <xf numFmtId="0" fontId="29" fillId="6" borderId="148" xfId="0" applyFont="1" applyFill="1" applyBorder="1"/>
    <xf numFmtId="0" fontId="29" fillId="6" borderId="6" xfId="0" applyFont="1" applyFill="1" applyBorder="1"/>
    <xf numFmtId="0" fontId="29" fillId="6" borderId="150" xfId="0" applyFont="1" applyFill="1" applyBorder="1"/>
    <xf numFmtId="0" fontId="29" fillId="6" borderId="151" xfId="0" applyFont="1" applyFill="1" applyBorder="1"/>
    <xf numFmtId="0" fontId="62" fillId="5" borderId="162" xfId="0" applyFont="1" applyFill="1" applyBorder="1" applyAlignment="1">
      <alignment horizontal="center" vertical="center" wrapText="1"/>
    </xf>
    <xf numFmtId="0" fontId="28" fillId="5" borderId="164" xfId="0" applyFont="1" applyFill="1" applyBorder="1" applyAlignment="1">
      <alignment horizontal="center" vertical="center" wrapText="1"/>
    </xf>
    <xf numFmtId="49" fontId="28" fillId="5" borderId="164" xfId="0" applyNumberFormat="1" applyFont="1" applyFill="1" applyBorder="1" applyAlignment="1">
      <alignment horizontal="center" vertical="center" wrapText="1"/>
    </xf>
    <xf numFmtId="0" fontId="44" fillId="5" borderId="164" xfId="0" applyFont="1" applyFill="1" applyBorder="1" applyAlignment="1">
      <alignment horizontal="center" vertical="center" wrapText="1"/>
    </xf>
    <xf numFmtId="9" fontId="44" fillId="5" borderId="164" xfId="0" applyNumberFormat="1" applyFont="1" applyFill="1" applyBorder="1" applyAlignment="1">
      <alignment horizontal="center" vertical="center" wrapText="1"/>
    </xf>
    <xf numFmtId="0" fontId="62" fillId="5" borderId="165" xfId="0" applyFont="1" applyFill="1" applyBorder="1" applyAlignment="1">
      <alignment horizontal="center" vertical="center" wrapText="1"/>
    </xf>
    <xf numFmtId="0" fontId="100" fillId="18" borderId="11" xfId="0" applyFont="1" applyFill="1" applyBorder="1" applyAlignment="1">
      <alignment horizontal="center" vertical="center" wrapText="1"/>
    </xf>
    <xf numFmtId="0" fontId="27" fillId="29" borderId="108" xfId="0" applyFont="1" applyFill="1" applyBorder="1" applyAlignment="1">
      <alignment horizontal="center" vertical="center" wrapText="1"/>
    </xf>
    <xf numFmtId="0" fontId="26" fillId="38" borderId="33" xfId="0" applyFont="1" applyFill="1" applyBorder="1" applyAlignment="1">
      <alignment horizontal="left" vertical="center" wrapText="1"/>
    </xf>
    <xf numFmtId="0" fontId="26" fillId="38" borderId="39" xfId="0" applyFont="1" applyFill="1" applyBorder="1" applyAlignment="1">
      <alignment horizontal="left" vertical="center" wrapText="1"/>
    </xf>
    <xf numFmtId="0" fontId="26" fillId="38" borderId="38" xfId="0" applyFont="1" applyFill="1" applyBorder="1" applyAlignment="1">
      <alignment horizontal="left" vertical="center" wrapText="1"/>
    </xf>
    <xf numFmtId="0" fontId="26" fillId="38" borderId="6" xfId="0" applyFont="1" applyFill="1" applyBorder="1" applyAlignment="1">
      <alignment horizontal="left" vertical="center" wrapText="1"/>
    </xf>
    <xf numFmtId="0" fontId="26" fillId="41" borderId="62" xfId="0" applyFont="1" applyFill="1" applyBorder="1" applyAlignment="1">
      <alignment horizontal="left" vertical="center" wrapText="1"/>
    </xf>
    <xf numFmtId="0" fontId="28" fillId="41" borderId="45" xfId="0" applyFont="1" applyFill="1" applyBorder="1" applyAlignment="1">
      <alignment horizontal="left" vertical="center" wrapText="1"/>
    </xf>
    <xf numFmtId="0" fontId="26" fillId="41" borderId="34" xfId="0" applyFont="1" applyFill="1" applyBorder="1" applyAlignment="1">
      <alignment horizontal="left" vertical="center" wrapText="1"/>
    </xf>
    <xf numFmtId="0" fontId="26" fillId="41" borderId="6" xfId="0" applyFont="1" applyFill="1" applyBorder="1" applyAlignment="1">
      <alignment horizontal="left" vertical="center" wrapText="1"/>
    </xf>
    <xf numFmtId="0" fontId="26" fillId="41" borderId="33" xfId="0" applyFont="1" applyFill="1" applyBorder="1" applyAlignment="1">
      <alignment horizontal="left" vertical="center" wrapText="1"/>
    </xf>
    <xf numFmtId="0" fontId="26" fillId="11" borderId="34" xfId="0" applyFont="1" applyFill="1" applyBorder="1" applyAlignment="1">
      <alignment horizontal="left" vertical="center" wrapText="1"/>
    </xf>
    <xf numFmtId="0" fontId="44" fillId="3" borderId="38" xfId="0" applyFont="1" applyFill="1" applyBorder="1" applyAlignment="1" applyProtection="1">
      <alignment horizontal="center" vertical="center" wrapText="1"/>
      <protection locked="0"/>
    </xf>
    <xf numFmtId="9" fontId="28" fillId="11" borderId="61" xfId="0" applyNumberFormat="1" applyFont="1" applyFill="1" applyBorder="1" applyAlignment="1">
      <alignment horizontal="center" vertical="center"/>
    </xf>
    <xf numFmtId="0" fontId="28" fillId="11" borderId="38" xfId="0" applyFont="1" applyFill="1" applyBorder="1" applyAlignment="1">
      <alignment horizontal="center" vertical="center" wrapText="1"/>
    </xf>
    <xf numFmtId="0" fontId="26" fillId="11" borderId="6" xfId="0" applyFont="1" applyFill="1" applyBorder="1" applyAlignment="1">
      <alignment horizontal="left" vertical="center" wrapText="1"/>
    </xf>
    <xf numFmtId="9" fontId="28" fillId="11" borderId="37" xfId="0" applyNumberFormat="1" applyFont="1" applyFill="1" applyBorder="1" applyAlignment="1">
      <alignment horizontal="center" vertical="center"/>
    </xf>
    <xf numFmtId="0" fontId="28" fillId="11" borderId="6" xfId="0" applyFont="1" applyFill="1" applyBorder="1" applyAlignment="1">
      <alignment horizontal="center" vertical="center" wrapText="1"/>
    </xf>
    <xf numFmtId="9" fontId="28" fillId="11" borderId="64" xfId="0" applyNumberFormat="1" applyFont="1" applyFill="1" applyBorder="1" applyAlignment="1">
      <alignment horizontal="center" vertical="center"/>
    </xf>
    <xf numFmtId="0" fontId="28" fillId="11" borderId="34" xfId="0" applyFont="1" applyFill="1" applyBorder="1" applyAlignment="1">
      <alignment horizontal="center" vertical="center" wrapText="1"/>
    </xf>
    <xf numFmtId="0" fontId="26" fillId="11" borderId="33" xfId="0" applyFont="1" applyFill="1" applyBorder="1" applyAlignment="1">
      <alignment horizontal="left" vertical="center" wrapText="1"/>
    </xf>
    <xf numFmtId="0" fontId="28" fillId="11" borderId="33" xfId="0" applyFont="1" applyFill="1" applyBorder="1" applyAlignment="1">
      <alignment horizontal="center" vertical="center" wrapText="1"/>
    </xf>
    <xf numFmtId="9" fontId="28" fillId="11" borderId="41" xfId="0" applyNumberFormat="1" applyFont="1" applyFill="1" applyBorder="1" applyAlignment="1">
      <alignment horizontal="center" vertical="center"/>
    </xf>
    <xf numFmtId="0" fontId="28" fillId="11" borderId="62" xfId="0" applyFont="1" applyFill="1" applyBorder="1" applyAlignment="1">
      <alignment horizontal="center" vertical="center" wrapText="1"/>
    </xf>
    <xf numFmtId="0" fontId="84" fillId="36" borderId="14" xfId="0" applyFont="1" applyFill="1" applyBorder="1" applyAlignment="1">
      <alignment vertical="center" wrapText="1"/>
    </xf>
    <xf numFmtId="0" fontId="103" fillId="39" borderId="5" xfId="0" applyFont="1" applyFill="1" applyBorder="1" applyAlignment="1">
      <alignment vertical="center" wrapText="1"/>
    </xf>
    <xf numFmtId="9" fontId="103" fillId="39" borderId="35" xfId="0" applyNumberFormat="1" applyFont="1" applyFill="1" applyBorder="1" applyAlignment="1">
      <alignment vertical="center" wrapText="1"/>
    </xf>
    <xf numFmtId="9" fontId="28" fillId="38" borderId="61" xfId="0" applyNumberFormat="1" applyFont="1" applyFill="1" applyBorder="1" applyAlignment="1">
      <alignment horizontal="center" vertical="center"/>
    </xf>
    <xf numFmtId="0" fontId="28" fillId="38" borderId="44" xfId="0" applyFont="1" applyFill="1" applyBorder="1" applyAlignment="1">
      <alignment horizontal="center" vertical="center" wrapText="1"/>
    </xf>
    <xf numFmtId="9" fontId="28" fillId="38" borderId="40" xfId="0" applyNumberFormat="1" applyFont="1" applyFill="1" applyBorder="1" applyAlignment="1">
      <alignment horizontal="center" vertical="center"/>
    </xf>
    <xf numFmtId="0" fontId="28" fillId="38" borderId="6" xfId="0" applyFont="1" applyFill="1" applyBorder="1" applyAlignment="1">
      <alignment horizontal="center" vertical="center" wrapText="1"/>
    </xf>
    <xf numFmtId="9" fontId="28" fillId="38" borderId="37" xfId="0" applyNumberFormat="1" applyFont="1" applyFill="1" applyBorder="1" applyAlignment="1">
      <alignment horizontal="center" vertical="center"/>
    </xf>
    <xf numFmtId="0" fontId="28" fillId="38" borderId="34" xfId="0" applyFont="1" applyFill="1" applyBorder="1" applyAlignment="1">
      <alignment horizontal="center" vertical="center" wrapText="1"/>
    </xf>
    <xf numFmtId="0" fontId="103" fillId="39" borderId="36" xfId="0" applyFont="1" applyFill="1" applyBorder="1" applyAlignment="1">
      <alignment vertical="center" wrapText="1"/>
    </xf>
    <xf numFmtId="9" fontId="103" fillId="39" borderId="36" xfId="0" applyNumberFormat="1" applyFont="1" applyFill="1" applyBorder="1" applyAlignment="1">
      <alignment vertical="center" wrapText="1"/>
    </xf>
    <xf numFmtId="0" fontId="84" fillId="34" borderId="33" xfId="0" applyFont="1" applyFill="1" applyBorder="1" applyAlignment="1">
      <alignment vertical="center" wrapText="1"/>
    </xf>
    <xf numFmtId="9" fontId="28" fillId="41" borderId="36" xfId="0" applyNumberFormat="1" applyFont="1" applyFill="1" applyBorder="1" applyAlignment="1">
      <alignment horizontal="center" vertical="center"/>
    </xf>
    <xf numFmtId="0" fontId="28" fillId="41" borderId="33" xfId="0" applyFont="1" applyFill="1" applyBorder="1" applyAlignment="1">
      <alignment horizontal="center" vertical="center" wrapText="1"/>
    </xf>
    <xf numFmtId="9" fontId="28" fillId="41" borderId="61" xfId="0" applyNumberFormat="1" applyFont="1" applyFill="1" applyBorder="1" applyAlignment="1">
      <alignment horizontal="center" vertical="center"/>
    </xf>
    <xf numFmtId="0" fontId="28" fillId="41" borderId="6" xfId="0" applyFont="1" applyFill="1" applyBorder="1" applyAlignment="1">
      <alignment horizontal="center" vertical="center" wrapText="1"/>
    </xf>
    <xf numFmtId="9" fontId="28" fillId="41" borderId="37" xfId="0" applyNumberFormat="1" applyFont="1" applyFill="1" applyBorder="1" applyAlignment="1">
      <alignment horizontal="center" vertical="center"/>
    </xf>
    <xf numFmtId="0" fontId="28" fillId="41" borderId="45" xfId="0" applyFont="1" applyFill="1" applyBorder="1" applyAlignment="1">
      <alignment horizontal="center" vertical="center" wrapText="1"/>
    </xf>
    <xf numFmtId="9" fontId="28" fillId="41" borderId="41" xfId="0" applyNumberFormat="1" applyFont="1" applyFill="1" applyBorder="1" applyAlignment="1">
      <alignment horizontal="center" vertical="center"/>
    </xf>
    <xf numFmtId="9" fontId="28" fillId="41" borderId="6" xfId="0" applyNumberFormat="1" applyFont="1" applyFill="1" applyBorder="1" applyAlignment="1">
      <alignment horizontal="center" vertical="center"/>
    </xf>
    <xf numFmtId="0" fontId="28" fillId="41" borderId="36" xfId="0" applyFont="1" applyFill="1" applyBorder="1" applyAlignment="1">
      <alignment horizontal="center" vertical="center" wrapText="1"/>
    </xf>
    <xf numFmtId="0" fontId="28" fillId="41" borderId="34" xfId="0" applyFont="1" applyFill="1" applyBorder="1" applyAlignment="1">
      <alignment horizontal="center" vertical="center" wrapText="1"/>
    </xf>
    <xf numFmtId="0" fontId="26" fillId="43" borderId="6" xfId="0" applyFont="1" applyFill="1" applyBorder="1" applyAlignment="1">
      <alignment horizontal="left" vertical="center" wrapText="1"/>
    </xf>
    <xf numFmtId="9" fontId="28" fillId="43" borderId="6" xfId="0" applyNumberFormat="1" applyFont="1" applyFill="1" applyBorder="1" applyAlignment="1">
      <alignment horizontal="center" vertical="center"/>
    </xf>
    <xf numFmtId="0" fontId="28" fillId="43" borderId="63" xfId="0" applyFont="1" applyFill="1" applyBorder="1" applyAlignment="1">
      <alignment horizontal="center" vertical="center" wrapText="1"/>
    </xf>
    <xf numFmtId="0" fontId="26" fillId="43" borderId="62" xfId="0" applyFont="1" applyFill="1" applyBorder="1" applyAlignment="1">
      <alignment horizontal="left" vertical="center" wrapText="1"/>
    </xf>
    <xf numFmtId="9" fontId="28" fillId="43" borderId="61" xfId="0" applyNumberFormat="1" applyFont="1" applyFill="1" applyBorder="1" applyAlignment="1">
      <alignment horizontal="center" vertical="center"/>
    </xf>
    <xf numFmtId="0" fontId="28" fillId="43" borderId="33" xfId="0" applyFont="1" applyFill="1" applyBorder="1" applyAlignment="1">
      <alignment horizontal="center" vertical="center" wrapText="1"/>
    </xf>
    <xf numFmtId="0" fontId="26" fillId="43" borderId="36" xfId="0" applyFont="1" applyFill="1" applyBorder="1" applyAlignment="1">
      <alignment horizontal="left" vertical="center" wrapText="1"/>
    </xf>
    <xf numFmtId="0" fontId="28" fillId="43" borderId="38" xfId="0" applyFont="1" applyFill="1" applyBorder="1" applyAlignment="1">
      <alignment horizontal="center" vertical="center" wrapText="1"/>
    </xf>
    <xf numFmtId="0" fontId="26" fillId="43" borderId="34" xfId="0" applyFont="1" applyFill="1" applyBorder="1" applyAlignment="1">
      <alignment horizontal="left" vertical="center" wrapText="1"/>
    </xf>
    <xf numFmtId="0" fontId="28" fillId="43" borderId="45" xfId="0" applyFont="1" applyFill="1" applyBorder="1" applyAlignment="1">
      <alignment horizontal="center" vertical="center" wrapText="1"/>
    </xf>
    <xf numFmtId="9" fontId="28" fillId="43" borderId="37" xfId="0" applyNumberFormat="1" applyFont="1" applyFill="1" applyBorder="1" applyAlignment="1">
      <alignment horizontal="center" vertical="center"/>
    </xf>
    <xf numFmtId="0" fontId="26" fillId="43" borderId="33" xfId="0" applyFont="1" applyFill="1" applyBorder="1" applyAlignment="1">
      <alignment horizontal="left" vertical="center" wrapText="1"/>
    </xf>
    <xf numFmtId="9" fontId="28" fillId="43" borderId="41" xfId="0" applyNumberFormat="1" applyFont="1" applyFill="1" applyBorder="1" applyAlignment="1">
      <alignment horizontal="center" vertical="center"/>
    </xf>
    <xf numFmtId="0" fontId="28" fillId="43" borderId="6" xfId="0" applyFont="1" applyFill="1" applyBorder="1" applyAlignment="1">
      <alignment horizontal="center" vertical="center" wrapText="1"/>
    </xf>
    <xf numFmtId="0" fontId="26" fillId="43" borderId="38" xfId="0" applyFont="1" applyFill="1" applyBorder="1" applyAlignment="1">
      <alignment horizontal="left" vertical="center" wrapText="1"/>
    </xf>
    <xf numFmtId="0" fontId="84" fillId="44" borderId="33" xfId="0" applyFont="1" applyFill="1" applyBorder="1" applyAlignment="1">
      <alignment vertical="center" wrapText="1"/>
    </xf>
    <xf numFmtId="9" fontId="28" fillId="11" borderId="36" xfId="0" applyNumberFormat="1" applyFont="1" applyFill="1" applyBorder="1" applyAlignment="1">
      <alignment horizontal="center" vertical="center"/>
    </xf>
    <xf numFmtId="9" fontId="28" fillId="11" borderId="6" xfId="0" applyNumberFormat="1" applyFont="1" applyFill="1" applyBorder="1" applyAlignment="1">
      <alignment horizontal="center" vertical="center"/>
    </xf>
    <xf numFmtId="0" fontId="26" fillId="11" borderId="36" xfId="0" applyFont="1" applyFill="1" applyBorder="1" applyAlignment="1">
      <alignment horizontal="left" vertical="center" wrapText="1"/>
    </xf>
    <xf numFmtId="0" fontId="28" fillId="11" borderId="36" xfId="0" applyFont="1" applyFill="1" applyBorder="1" applyAlignment="1">
      <alignment horizontal="center" vertical="center" wrapText="1"/>
    </xf>
    <xf numFmtId="0" fontId="26" fillId="46" borderId="34" xfId="0" applyFont="1" applyFill="1" applyBorder="1" applyAlignment="1">
      <alignment horizontal="left" vertical="center" wrapText="1"/>
    </xf>
    <xf numFmtId="9" fontId="28" fillId="46" borderId="37" xfId="0" applyNumberFormat="1" applyFont="1" applyFill="1" applyBorder="1" applyAlignment="1">
      <alignment horizontal="center" vertical="center"/>
    </xf>
    <xf numFmtId="0" fontId="28" fillId="46" borderId="62" xfId="0" applyFont="1" applyFill="1" applyBorder="1" applyAlignment="1">
      <alignment horizontal="center" vertical="center" wrapText="1"/>
    </xf>
    <xf numFmtId="0" fontId="28" fillId="46" borderId="34" xfId="0" applyFont="1" applyFill="1" applyBorder="1" applyAlignment="1">
      <alignment horizontal="center" vertical="center" wrapText="1"/>
    </xf>
    <xf numFmtId="9" fontId="28" fillId="46" borderId="36" xfId="0" applyNumberFormat="1" applyFont="1" applyFill="1" applyBorder="1" applyAlignment="1">
      <alignment horizontal="center" vertical="center"/>
    </xf>
    <xf numFmtId="0" fontId="26" fillId="46" borderId="45" xfId="0" applyFont="1" applyFill="1" applyBorder="1" applyAlignment="1">
      <alignment horizontal="left" vertical="center" wrapText="1"/>
    </xf>
    <xf numFmtId="9" fontId="28" fillId="46" borderId="169" xfId="0" applyNumberFormat="1" applyFont="1" applyFill="1" applyBorder="1" applyAlignment="1">
      <alignment horizontal="center" vertical="center"/>
    </xf>
    <xf numFmtId="0" fontId="28" fillId="46" borderId="170" xfId="0" applyFont="1" applyFill="1" applyBorder="1" applyAlignment="1">
      <alignment horizontal="center" vertical="center" wrapText="1"/>
    </xf>
    <xf numFmtId="0" fontId="26" fillId="46" borderId="168" xfId="0" applyFont="1" applyFill="1" applyBorder="1" applyAlignment="1">
      <alignment horizontal="left" vertical="center" wrapText="1"/>
    </xf>
    <xf numFmtId="9" fontId="28" fillId="46" borderId="64" xfId="0" applyNumberFormat="1" applyFont="1" applyFill="1" applyBorder="1" applyAlignment="1">
      <alignment horizontal="center" vertical="center"/>
    </xf>
    <xf numFmtId="0" fontId="28" fillId="46" borderId="63" xfId="0" applyFont="1" applyFill="1" applyBorder="1" applyAlignment="1">
      <alignment horizontal="center" vertical="center" wrapText="1"/>
    </xf>
    <xf numFmtId="0" fontId="26" fillId="46" borderId="33" xfId="0" applyFont="1" applyFill="1" applyBorder="1" applyAlignment="1">
      <alignment horizontal="left" vertical="center" wrapText="1"/>
    </xf>
    <xf numFmtId="9" fontId="28" fillId="46" borderId="61" xfId="0" applyNumberFormat="1" applyFont="1" applyFill="1" applyBorder="1" applyAlignment="1">
      <alignment horizontal="center" vertical="center"/>
    </xf>
    <xf numFmtId="0" fontId="28" fillId="46" borderId="6" xfId="0" applyFont="1" applyFill="1" applyBorder="1" applyAlignment="1">
      <alignment horizontal="center" vertical="center" wrapText="1"/>
    </xf>
    <xf numFmtId="0" fontId="26" fillId="46" borderId="36" xfId="0" applyFont="1" applyFill="1" applyBorder="1" applyAlignment="1">
      <alignment horizontal="left" vertical="center" wrapText="1"/>
    </xf>
    <xf numFmtId="0" fontId="26" fillId="46" borderId="63" xfId="0" applyFont="1" applyFill="1" applyBorder="1" applyAlignment="1">
      <alignment horizontal="left" vertical="center" wrapText="1"/>
    </xf>
    <xf numFmtId="9" fontId="28" fillId="46" borderId="6" xfId="0" applyNumberFormat="1" applyFont="1" applyFill="1" applyBorder="1" applyAlignment="1">
      <alignment horizontal="center" vertical="center"/>
    </xf>
    <xf numFmtId="0" fontId="26" fillId="46" borderId="6" xfId="0" applyFont="1" applyFill="1" applyBorder="1" applyAlignment="1">
      <alignment horizontal="left" vertical="center" wrapText="1"/>
    </xf>
    <xf numFmtId="0" fontId="28" fillId="46" borderId="45" xfId="0" applyFont="1" applyFill="1" applyBorder="1" applyAlignment="1">
      <alignment horizontal="center" vertical="center" wrapText="1"/>
    </xf>
    <xf numFmtId="0" fontId="28" fillId="46" borderId="38" xfId="0" applyFont="1" applyFill="1" applyBorder="1" applyAlignment="1">
      <alignment horizontal="center" vertical="center" wrapText="1"/>
    </xf>
    <xf numFmtId="9" fontId="28" fillId="46" borderId="41" xfId="0" applyNumberFormat="1" applyFont="1" applyFill="1" applyBorder="1" applyAlignment="1">
      <alignment horizontal="center" vertical="center"/>
    </xf>
    <xf numFmtId="0" fontId="28" fillId="38" borderId="62" xfId="0" applyFont="1" applyFill="1" applyBorder="1" applyAlignment="1">
      <alignment horizontal="center" vertical="center" wrapText="1"/>
    </xf>
    <xf numFmtId="0" fontId="26" fillId="38" borderId="62" xfId="0" applyFont="1" applyFill="1" applyBorder="1" applyAlignment="1">
      <alignment horizontal="left" vertical="center" wrapText="1"/>
    </xf>
    <xf numFmtId="0" fontId="28" fillId="38" borderId="36" xfId="0" applyFont="1" applyFill="1" applyBorder="1" applyAlignment="1">
      <alignment horizontal="center" vertical="center" wrapText="1"/>
    </xf>
    <xf numFmtId="0" fontId="26" fillId="38" borderId="34" xfId="0" applyFont="1" applyFill="1" applyBorder="1" applyAlignment="1">
      <alignment horizontal="left" vertical="center" wrapText="1"/>
    </xf>
    <xf numFmtId="9" fontId="28" fillId="38" borderId="6" xfId="0" applyNumberFormat="1" applyFont="1" applyFill="1" applyBorder="1" applyAlignment="1">
      <alignment horizontal="center" vertical="center"/>
    </xf>
    <xf numFmtId="0" fontId="26" fillId="38" borderId="170" xfId="0" applyFont="1" applyFill="1" applyBorder="1" applyAlignment="1">
      <alignment horizontal="left" vertical="center" wrapText="1"/>
    </xf>
    <xf numFmtId="9" fontId="28" fillId="38" borderId="41" xfId="0" applyNumberFormat="1" applyFont="1" applyFill="1" applyBorder="1" applyAlignment="1">
      <alignment horizontal="center" vertical="center"/>
    </xf>
    <xf numFmtId="0" fontId="26" fillId="38" borderId="36" xfId="0" applyFont="1" applyFill="1" applyBorder="1" applyAlignment="1">
      <alignment horizontal="left" vertical="center" wrapText="1"/>
    </xf>
    <xf numFmtId="9" fontId="28" fillId="38" borderId="38" xfId="0" applyNumberFormat="1" applyFont="1" applyFill="1" applyBorder="1" applyAlignment="1">
      <alignment horizontal="center" vertical="center"/>
    </xf>
    <xf numFmtId="0" fontId="28" fillId="38" borderId="45" xfId="0" applyFont="1" applyFill="1" applyBorder="1" applyAlignment="1">
      <alignment horizontal="center" vertical="center" wrapText="1"/>
    </xf>
    <xf numFmtId="9" fontId="28" fillId="38" borderId="66" xfId="0" applyNumberFormat="1" applyFont="1" applyFill="1" applyBorder="1" applyAlignment="1">
      <alignment horizontal="center" vertical="center"/>
    </xf>
    <xf numFmtId="0" fontId="28" fillId="38" borderId="66" xfId="0" applyFont="1" applyFill="1" applyBorder="1" applyAlignment="1">
      <alignment horizontal="center" vertical="center" wrapText="1"/>
    </xf>
    <xf numFmtId="0" fontId="26" fillId="38" borderId="70" xfId="0" applyFont="1" applyFill="1" applyBorder="1" applyAlignment="1">
      <alignment horizontal="left" vertical="center" wrapText="1"/>
    </xf>
    <xf numFmtId="9" fontId="28" fillId="38" borderId="68" xfId="0" applyNumberFormat="1" applyFont="1" applyFill="1" applyBorder="1" applyAlignment="1">
      <alignment horizontal="center" vertical="center"/>
    </xf>
    <xf numFmtId="0" fontId="28" fillId="38" borderId="69" xfId="0" applyFont="1" applyFill="1" applyBorder="1" applyAlignment="1">
      <alignment horizontal="center" vertical="center" wrapText="1"/>
    </xf>
    <xf numFmtId="0" fontId="84" fillId="44" borderId="36" xfId="0" applyFont="1" applyFill="1" applyBorder="1" applyAlignment="1">
      <alignment vertical="center" wrapText="1"/>
    </xf>
    <xf numFmtId="0" fontId="84" fillId="23" borderId="184" xfId="0" applyFont="1" applyFill="1" applyBorder="1" applyAlignment="1">
      <alignment horizontal="center" vertical="center"/>
    </xf>
    <xf numFmtId="9" fontId="84" fillId="23" borderId="118" xfId="0" applyNumberFormat="1" applyFont="1" applyFill="1" applyBorder="1" applyAlignment="1">
      <alignment horizontal="center" vertical="center"/>
    </xf>
    <xf numFmtId="9" fontId="108" fillId="50" borderId="119" xfId="0" applyNumberFormat="1" applyFont="1" applyFill="1" applyBorder="1" applyAlignment="1">
      <alignment horizontal="center" vertical="center"/>
    </xf>
    <xf numFmtId="9" fontId="109" fillId="50" borderId="27" xfId="0" applyNumberFormat="1" applyFont="1" applyFill="1" applyBorder="1" applyAlignment="1">
      <alignment horizontal="center" vertical="center"/>
    </xf>
    <xf numFmtId="9" fontId="109" fillId="50" borderId="174" xfId="0" applyNumberFormat="1" applyFont="1" applyFill="1" applyBorder="1" applyAlignment="1">
      <alignment horizontal="center" vertical="center"/>
    </xf>
    <xf numFmtId="9" fontId="110" fillId="25" borderId="111" xfId="0" applyNumberFormat="1" applyFont="1" applyFill="1" applyBorder="1" applyAlignment="1">
      <alignment horizontal="center" vertical="center"/>
    </xf>
    <xf numFmtId="0" fontId="111" fillId="50" borderId="76" xfId="0" applyFont="1" applyFill="1" applyBorder="1" applyAlignment="1">
      <alignment horizontal="center" vertical="center"/>
    </xf>
    <xf numFmtId="9" fontId="111" fillId="50" borderId="6" xfId="0" applyNumberFormat="1" applyFont="1" applyFill="1" applyBorder="1" applyAlignment="1">
      <alignment horizontal="center" vertical="center"/>
    </xf>
    <xf numFmtId="9" fontId="111" fillId="50" borderId="175" xfId="0" applyNumberFormat="1" applyFont="1" applyFill="1" applyBorder="1" applyAlignment="1">
      <alignment horizontal="center" vertical="center"/>
    </xf>
    <xf numFmtId="9" fontId="112" fillId="37" borderId="111" xfId="0" applyNumberFormat="1" applyFont="1" applyFill="1" applyBorder="1" applyAlignment="1">
      <alignment horizontal="center" vertical="center"/>
    </xf>
    <xf numFmtId="9" fontId="111" fillId="50" borderId="176" xfId="0" applyNumberFormat="1" applyFont="1" applyFill="1" applyBorder="1" applyAlignment="1">
      <alignment horizontal="center" vertical="center"/>
    </xf>
    <xf numFmtId="9" fontId="108" fillId="37" borderId="119" xfId="0" applyNumberFormat="1" applyFont="1" applyFill="1" applyBorder="1" applyAlignment="1">
      <alignment horizontal="center" vertical="center"/>
    </xf>
    <xf numFmtId="9" fontId="109" fillId="37" borderId="27" xfId="0" applyNumberFormat="1" applyFont="1" applyFill="1" applyBorder="1" applyAlignment="1">
      <alignment horizontal="center" vertical="center"/>
    </xf>
    <xf numFmtId="9" fontId="62" fillId="37" borderId="177" xfId="0" applyNumberFormat="1" applyFont="1" applyFill="1" applyBorder="1" applyAlignment="1">
      <alignment horizontal="center" vertical="center"/>
    </xf>
    <xf numFmtId="9" fontId="112" fillId="37" borderId="120" xfId="0" applyNumberFormat="1" applyFont="1" applyFill="1" applyBorder="1" applyAlignment="1">
      <alignment horizontal="center" vertical="center"/>
    </xf>
    <xf numFmtId="0" fontId="112" fillId="37" borderId="76" xfId="0" applyFont="1" applyFill="1" applyBorder="1" applyAlignment="1">
      <alignment horizontal="center" vertical="center"/>
    </xf>
    <xf numFmtId="9" fontId="112" fillId="37" borderId="6" xfId="0" applyNumberFormat="1" applyFont="1" applyFill="1" applyBorder="1" applyAlignment="1">
      <alignment horizontal="center" vertical="center"/>
    </xf>
    <xf numFmtId="9" fontId="110" fillId="25" borderId="174" xfId="0" applyNumberFormat="1" applyFont="1" applyFill="1" applyBorder="1" applyAlignment="1">
      <alignment horizontal="center" vertical="center"/>
    </xf>
    <xf numFmtId="9" fontId="109" fillId="37" borderId="111" xfId="0" applyNumberFormat="1" applyFont="1" applyFill="1" applyBorder="1" applyAlignment="1">
      <alignment horizontal="center" vertical="center"/>
    </xf>
    <xf numFmtId="164" fontId="113" fillId="25" borderId="174" xfId="2" applyFont="1" applyFill="1" applyBorder="1" applyAlignment="1">
      <alignment horizontal="center" vertical="center"/>
    </xf>
    <xf numFmtId="9" fontId="113" fillId="25" borderId="174" xfId="0" applyNumberFormat="1" applyFont="1" applyFill="1" applyBorder="1" applyAlignment="1">
      <alignment horizontal="center"/>
    </xf>
    <xf numFmtId="0" fontId="112" fillId="37" borderId="6" xfId="0" applyFont="1" applyFill="1" applyBorder="1" applyAlignment="1">
      <alignment vertical="center"/>
    </xf>
    <xf numFmtId="9" fontId="112" fillId="37" borderId="178" xfId="0" applyNumberFormat="1" applyFont="1" applyFill="1" applyBorder="1" applyAlignment="1">
      <alignment horizontal="center" vertical="center"/>
    </xf>
    <xf numFmtId="9" fontId="113" fillId="25" borderId="6" xfId="0" applyNumberFormat="1" applyFont="1" applyFill="1" applyBorder="1" applyAlignment="1">
      <alignment horizontal="center"/>
    </xf>
    <xf numFmtId="9" fontId="113" fillId="25" borderId="180" xfId="0" applyNumberFormat="1" applyFont="1" applyFill="1" applyBorder="1" applyAlignment="1">
      <alignment horizontal="center"/>
    </xf>
    <xf numFmtId="9" fontId="109" fillId="37" borderId="181" xfId="0" applyNumberFormat="1" applyFont="1" applyFill="1" applyBorder="1" applyAlignment="1">
      <alignment horizontal="center" vertical="center"/>
    </xf>
    <xf numFmtId="9" fontId="109" fillId="37" borderId="121" xfId="0" applyNumberFormat="1" applyFont="1" applyFill="1" applyBorder="1" applyAlignment="1">
      <alignment horizontal="center" vertical="center"/>
    </xf>
    <xf numFmtId="9" fontId="112" fillId="37" borderId="182" xfId="0" applyNumberFormat="1" applyFont="1" applyFill="1" applyBorder="1" applyAlignment="1">
      <alignment horizontal="center" vertical="center"/>
    </xf>
    <xf numFmtId="9" fontId="109" fillId="37" borderId="182" xfId="0" applyNumberFormat="1" applyFont="1" applyFill="1" applyBorder="1" applyAlignment="1">
      <alignment horizontal="center" vertical="center"/>
    </xf>
    <xf numFmtId="9" fontId="112" fillId="37" borderId="180" xfId="0" applyNumberFormat="1" applyFont="1" applyFill="1" applyBorder="1" applyAlignment="1">
      <alignment horizontal="center" vertical="center"/>
    </xf>
    <xf numFmtId="0" fontId="112" fillId="37" borderId="29" xfId="0" applyFont="1" applyFill="1" applyBorder="1" applyAlignment="1">
      <alignment horizontal="center" vertical="center" wrapText="1"/>
    </xf>
    <xf numFmtId="0" fontId="112" fillId="37" borderId="119" xfId="0" applyFont="1" applyFill="1" applyBorder="1" applyAlignment="1">
      <alignment horizontal="center" vertical="center"/>
    </xf>
    <xf numFmtId="9" fontId="112" fillId="37" borderId="181" xfId="0" applyNumberFormat="1" applyFont="1" applyFill="1" applyBorder="1" applyAlignment="1">
      <alignment horizontal="center" vertical="center"/>
    </xf>
    <xf numFmtId="0" fontId="112" fillId="37" borderId="112" xfId="0" applyFont="1" applyFill="1" applyBorder="1" applyAlignment="1">
      <alignment horizontal="center" vertical="center"/>
    </xf>
    <xf numFmtId="9" fontId="112" fillId="37" borderId="73" xfId="0" applyNumberFormat="1" applyFont="1" applyFill="1" applyBorder="1" applyAlignment="1">
      <alignment horizontal="center" vertical="center"/>
    </xf>
    <xf numFmtId="9" fontId="112" fillId="37" borderId="183" xfId="0" applyNumberFormat="1" applyFont="1" applyFill="1" applyBorder="1" applyAlignment="1">
      <alignment horizontal="left" vertical="center"/>
    </xf>
    <xf numFmtId="0" fontId="46" fillId="25" borderId="126" xfId="0" applyFont="1" applyFill="1" applyBorder="1" applyAlignment="1"/>
    <xf numFmtId="0" fontId="46" fillId="25" borderId="73" xfId="0" applyFont="1" applyFill="1" applyBorder="1" applyAlignment="1"/>
    <xf numFmtId="0" fontId="46" fillId="25" borderId="113" xfId="0" applyFont="1" applyFill="1" applyBorder="1" applyAlignment="1"/>
    <xf numFmtId="0" fontId="27" fillId="4" borderId="158" xfId="0" applyFont="1" applyFill="1" applyBorder="1" applyAlignment="1">
      <alignment horizontal="center" vertical="center" wrapText="1"/>
    </xf>
    <xf numFmtId="0" fontId="27" fillId="4" borderId="159" xfId="0" applyFont="1" applyFill="1" applyBorder="1" applyAlignment="1">
      <alignment horizontal="center" vertical="center" wrapText="1"/>
    </xf>
    <xf numFmtId="0" fontId="27" fillId="4" borderId="160" xfId="0" applyFont="1" applyFill="1" applyBorder="1" applyAlignment="1">
      <alignment horizontal="center" vertical="center" wrapText="1"/>
    </xf>
    <xf numFmtId="0" fontId="104" fillId="0" borderId="15" xfId="0" applyFont="1" applyBorder="1" applyAlignment="1" applyProtection="1">
      <alignment horizontal="left" vertical="center" wrapText="1"/>
      <protection locked="0"/>
    </xf>
    <xf numFmtId="0" fontId="121" fillId="0" borderId="15" xfId="0" applyFont="1" applyBorder="1" applyProtection="1">
      <protection locked="0"/>
    </xf>
    <xf numFmtId="0" fontId="121" fillId="0" borderId="164" xfId="0" applyFont="1" applyBorder="1" applyProtection="1">
      <protection locked="0"/>
    </xf>
    <xf numFmtId="0" fontId="118" fillId="6" borderId="6" xfId="0" applyFont="1" applyFill="1" applyBorder="1" applyAlignment="1">
      <alignment horizontal="center" vertical="center" wrapText="1"/>
    </xf>
    <xf numFmtId="0" fontId="118" fillId="6" borderId="149" xfId="0" applyFont="1" applyFill="1" applyBorder="1" applyAlignment="1">
      <alignment horizontal="center" vertical="center" wrapText="1"/>
    </xf>
    <xf numFmtId="9" fontId="6" fillId="3" borderId="138" xfId="0" applyNumberFormat="1" applyFont="1" applyFill="1" applyBorder="1" applyAlignment="1">
      <alignment horizontal="center" vertical="center" wrapText="1"/>
    </xf>
    <xf numFmtId="9" fontId="6" fillId="3" borderId="139" xfId="0" applyNumberFormat="1" applyFont="1" applyFill="1" applyBorder="1" applyAlignment="1">
      <alignment horizontal="center" vertical="center" wrapText="1"/>
    </xf>
    <xf numFmtId="9" fontId="122" fillId="3" borderId="73" xfId="0" applyNumberFormat="1" applyFont="1" applyFill="1" applyBorder="1" applyAlignment="1" applyProtection="1">
      <alignment horizontal="center" vertical="center" wrapText="1"/>
      <protection locked="0"/>
    </xf>
    <xf numFmtId="9" fontId="122" fillId="3" borderId="113" xfId="0" applyNumberFormat="1" applyFont="1" applyFill="1" applyBorder="1" applyAlignment="1">
      <alignment horizontal="center" vertical="center" wrapText="1"/>
    </xf>
    <xf numFmtId="9" fontId="21" fillId="4" borderId="114" xfId="0" applyNumberFormat="1" applyFont="1" applyFill="1" applyBorder="1" applyAlignment="1">
      <alignment horizontal="center" vertical="center"/>
    </xf>
    <xf numFmtId="9" fontId="21" fillId="4" borderId="110" xfId="0" applyNumberFormat="1" applyFont="1" applyFill="1" applyBorder="1" applyAlignment="1">
      <alignment horizontal="center" vertical="center"/>
    </xf>
    <xf numFmtId="9" fontId="20" fillId="17" borderId="5" xfId="0" applyNumberFormat="1" applyFont="1" applyFill="1" applyBorder="1" applyAlignment="1">
      <alignment horizontal="center" vertical="center"/>
    </xf>
    <xf numFmtId="9" fontId="20" fillId="17" borderId="131" xfId="0" applyNumberFormat="1" applyFont="1" applyFill="1" applyBorder="1" applyAlignment="1">
      <alignment horizontal="center" vertical="center"/>
    </xf>
    <xf numFmtId="9" fontId="20" fillId="8" borderId="6" xfId="0" applyNumberFormat="1" applyFont="1" applyFill="1" applyBorder="1" applyAlignment="1">
      <alignment horizontal="center" vertical="center"/>
    </xf>
    <xf numFmtId="9" fontId="20" fillId="8" borderId="111" xfId="0" applyNumberFormat="1" applyFont="1" applyFill="1" applyBorder="1" applyAlignment="1">
      <alignment horizontal="center" vertical="center"/>
    </xf>
    <xf numFmtId="9" fontId="20" fillId="8" borderId="73" xfId="0" applyNumberFormat="1" applyFont="1" applyFill="1" applyBorder="1" applyAlignment="1">
      <alignment horizontal="center" vertical="center"/>
    </xf>
    <xf numFmtId="9" fontId="20" fillId="8" borderId="113" xfId="0" applyNumberFormat="1" applyFont="1" applyFill="1" applyBorder="1" applyAlignment="1">
      <alignment horizontal="center" vertical="center"/>
    </xf>
    <xf numFmtId="9" fontId="123" fillId="17" borderId="130" xfId="0" applyNumberFormat="1" applyFont="1" applyFill="1" applyBorder="1" applyAlignment="1">
      <alignment horizontal="right" vertical="center"/>
    </xf>
    <xf numFmtId="9" fontId="123" fillId="8" borderId="76" xfId="0" applyNumberFormat="1" applyFont="1" applyFill="1" applyBorder="1" applyAlignment="1">
      <alignment horizontal="right" vertical="center"/>
    </xf>
    <xf numFmtId="9" fontId="123" fillId="8" borderId="112" xfId="0" applyNumberFormat="1" applyFont="1" applyFill="1" applyBorder="1" applyAlignment="1">
      <alignment horizontal="right" vertical="center"/>
    </xf>
    <xf numFmtId="0" fontId="26" fillId="9" borderId="161" xfId="0" applyFont="1" applyFill="1" applyBorder="1" applyAlignment="1">
      <alignment horizontal="left" vertical="center" wrapText="1" indent="1"/>
    </xf>
    <xf numFmtId="0" fontId="97" fillId="9" borderId="161" xfId="0" applyFont="1" applyFill="1" applyBorder="1" applyAlignment="1">
      <alignment horizontal="left" vertical="center" wrapText="1" indent="1"/>
    </xf>
    <xf numFmtId="0" fontId="27" fillId="9" borderId="161" xfId="0" applyFont="1" applyFill="1" applyBorder="1" applyAlignment="1">
      <alignment horizontal="left" vertical="center" wrapText="1" indent="1"/>
    </xf>
    <xf numFmtId="0" fontId="97" fillId="9" borderId="163" xfId="0" applyFont="1" applyFill="1" applyBorder="1" applyAlignment="1">
      <alignment horizontal="left" vertical="center" wrapText="1" indent="1"/>
    </xf>
    <xf numFmtId="0" fontId="26" fillId="9" borderId="15" xfId="0" applyFont="1" applyFill="1" applyBorder="1" applyAlignment="1">
      <alignment horizontal="left" vertical="center" wrapText="1" indent="1"/>
    </xf>
    <xf numFmtId="0" fontId="27" fillId="9" borderId="15" xfId="0" applyFont="1" applyFill="1" applyBorder="1" applyAlignment="1">
      <alignment horizontal="left" vertical="center" wrapText="1" indent="1"/>
    </xf>
    <xf numFmtId="0" fontId="26" fillId="9" borderId="164" xfId="0" applyFont="1" applyFill="1" applyBorder="1" applyAlignment="1">
      <alignment horizontal="left" vertical="center" wrapText="1" indent="1"/>
    </xf>
    <xf numFmtId="0" fontId="44" fillId="2" borderId="12" xfId="0" applyFont="1" applyFill="1" applyBorder="1" applyAlignment="1" applyProtection="1">
      <alignment horizontal="left" vertical="center" wrapText="1" indent="1"/>
      <protection locked="0"/>
    </xf>
    <xf numFmtId="0" fontId="44" fillId="2" borderId="133" xfId="0" applyFont="1" applyFill="1" applyBorder="1" applyAlignment="1" applyProtection="1">
      <alignment horizontal="left" vertical="center" wrapText="1" indent="1"/>
      <protection locked="0"/>
    </xf>
    <xf numFmtId="0" fontId="28" fillId="41" borderId="189" xfId="0" applyFont="1" applyFill="1" applyBorder="1" applyAlignment="1">
      <alignment horizontal="center" vertical="center" wrapText="1"/>
    </xf>
    <xf numFmtId="0" fontId="26" fillId="38" borderId="190" xfId="0" applyFont="1" applyFill="1" applyBorder="1" applyAlignment="1">
      <alignment horizontal="left" vertical="center" wrapText="1"/>
    </xf>
    <xf numFmtId="9" fontId="28" fillId="38" borderId="191" xfId="0" applyNumberFormat="1" applyFont="1" applyFill="1" applyBorder="1" applyAlignment="1">
      <alignment horizontal="center" vertical="center"/>
    </xf>
    <xf numFmtId="0" fontId="28" fillId="38" borderId="192" xfId="0" applyFont="1" applyFill="1" applyBorder="1" applyAlignment="1">
      <alignment horizontal="center" vertical="center" wrapText="1"/>
    </xf>
    <xf numFmtId="0" fontId="84" fillId="36" borderId="193" xfId="0" applyFont="1" applyFill="1" applyBorder="1" applyAlignment="1">
      <alignment vertical="center" wrapText="1"/>
    </xf>
    <xf numFmtId="0" fontId="84" fillId="45" borderId="193" xfId="0" applyFont="1" applyFill="1" applyBorder="1" applyAlignment="1">
      <alignment vertical="center" wrapText="1"/>
    </xf>
    <xf numFmtId="0" fontId="27" fillId="29" borderId="206" xfId="0" applyFont="1" applyFill="1" applyBorder="1" applyAlignment="1">
      <alignment horizontal="center" vertical="center" wrapText="1"/>
    </xf>
    <xf numFmtId="0" fontId="27" fillId="29" borderId="207" xfId="0" applyFont="1" applyFill="1" applyBorder="1" applyAlignment="1">
      <alignment horizontal="center" vertical="center" wrapText="1"/>
    </xf>
    <xf numFmtId="9" fontId="61" fillId="18" borderId="209" xfId="1" applyFont="1" applyFill="1" applyBorder="1" applyAlignment="1">
      <alignment horizontal="left" vertical="center" wrapText="1"/>
    </xf>
    <xf numFmtId="0" fontId="102" fillId="36" borderId="210" xfId="0" applyFont="1" applyFill="1" applyBorder="1" applyAlignment="1">
      <alignment horizontal="center" vertical="center" wrapText="1"/>
    </xf>
    <xf numFmtId="9" fontId="84" fillId="36" borderId="211" xfId="0" applyNumberFormat="1" applyFont="1" applyFill="1" applyBorder="1" applyAlignment="1">
      <alignment horizontal="center" vertical="center" wrapText="1"/>
    </xf>
    <xf numFmtId="0" fontId="103" fillId="39" borderId="212" xfId="0" applyFont="1" applyFill="1" applyBorder="1" applyAlignment="1">
      <alignment horizontal="center" vertical="center" wrapText="1"/>
    </xf>
    <xf numFmtId="166" fontId="28" fillId="38" borderId="200" xfId="0" applyNumberFormat="1" applyFont="1" applyFill="1" applyBorder="1" applyAlignment="1">
      <alignment horizontal="center" vertical="center"/>
    </xf>
    <xf numFmtId="166" fontId="28" fillId="38" borderId="215" xfId="0" applyNumberFormat="1" applyFont="1" applyFill="1" applyBorder="1" applyAlignment="1">
      <alignment horizontal="center" vertical="center"/>
    </xf>
    <xf numFmtId="166" fontId="28" fillId="38" borderId="217" xfId="0" applyNumberFormat="1" applyFont="1" applyFill="1" applyBorder="1" applyAlignment="1">
      <alignment horizontal="center" vertical="center"/>
    </xf>
    <xf numFmtId="0" fontId="103" fillId="39" borderId="219" xfId="0" applyFont="1" applyFill="1" applyBorder="1" applyAlignment="1">
      <alignment horizontal="center" vertical="center" wrapText="1"/>
    </xf>
    <xf numFmtId="166" fontId="28" fillId="38" borderId="221" xfId="0" applyNumberFormat="1" applyFont="1" applyFill="1" applyBorder="1" applyAlignment="1">
      <alignment horizontal="center" vertical="center"/>
    </xf>
    <xf numFmtId="0" fontId="102" fillId="34" borderId="221" xfId="0" applyFont="1" applyFill="1" applyBorder="1" applyAlignment="1">
      <alignment horizontal="center" vertical="center" wrapText="1"/>
    </xf>
    <xf numFmtId="9" fontId="84" fillId="34" borderId="201" xfId="0" applyNumberFormat="1" applyFont="1" applyFill="1" applyBorder="1" applyAlignment="1">
      <alignment horizontal="center" vertical="center" wrapText="1"/>
    </xf>
    <xf numFmtId="0" fontId="100" fillId="12" borderId="221" xfId="0" applyFont="1" applyFill="1" applyBorder="1" applyAlignment="1">
      <alignment horizontal="center" vertical="center" wrapText="1"/>
    </xf>
    <xf numFmtId="166" fontId="28" fillId="41" borderId="221" xfId="0" applyNumberFormat="1" applyFont="1" applyFill="1" applyBorder="1" applyAlignment="1">
      <alignment horizontal="center" vertical="center"/>
    </xf>
    <xf numFmtId="0" fontId="100" fillId="12" borderId="219" xfId="0" applyFont="1" applyFill="1" applyBorder="1" applyAlignment="1">
      <alignment horizontal="center" vertical="center" wrapText="1"/>
    </xf>
    <xf numFmtId="166" fontId="28" fillId="41" borderId="219" xfId="0" applyNumberFormat="1" applyFont="1" applyFill="1" applyBorder="1" applyAlignment="1">
      <alignment horizontal="center" vertical="center"/>
    </xf>
    <xf numFmtId="0" fontId="100" fillId="39" borderId="200" xfId="0" applyFont="1" applyFill="1" applyBorder="1" applyAlignment="1">
      <alignment horizontal="center" vertical="center" wrapText="1"/>
    </xf>
    <xf numFmtId="0" fontId="100" fillId="39" borderId="219" xfId="0" applyFont="1" applyFill="1" applyBorder="1" applyAlignment="1">
      <alignment horizontal="center" vertical="center" wrapText="1"/>
    </xf>
    <xf numFmtId="166" fontId="28" fillId="41" borderId="200" xfId="0" applyNumberFormat="1" applyFont="1" applyFill="1" applyBorder="1" applyAlignment="1">
      <alignment horizontal="center" vertical="center"/>
    </xf>
    <xf numFmtId="0" fontId="100" fillId="12" borderId="221" xfId="0" applyFont="1" applyFill="1" applyBorder="1" applyAlignment="1">
      <alignment horizontal="center" vertical="center"/>
    </xf>
    <xf numFmtId="0" fontId="100" fillId="12" borderId="219" xfId="0" applyFont="1" applyFill="1" applyBorder="1" applyAlignment="1">
      <alignment horizontal="center" vertical="center"/>
    </xf>
    <xf numFmtId="0" fontId="102" fillId="42" borderId="226" xfId="0" applyFont="1" applyFill="1" applyBorder="1" applyAlignment="1">
      <alignment horizontal="center" vertical="center" wrapText="1"/>
    </xf>
    <xf numFmtId="0" fontId="84" fillId="42" borderId="227" xfId="0" applyFont="1" applyFill="1" applyBorder="1" applyAlignment="1">
      <alignment vertical="center" wrapText="1"/>
    </xf>
    <xf numFmtId="9" fontId="84" fillId="42" borderId="228" xfId="0" applyNumberFormat="1" applyFont="1" applyFill="1" applyBorder="1" applyAlignment="1">
      <alignment horizontal="center" vertical="center" wrapText="1"/>
    </xf>
    <xf numFmtId="0" fontId="105" fillId="12" borderId="197" xfId="0" applyFont="1" applyFill="1" applyBorder="1" applyAlignment="1">
      <alignment horizontal="center" vertical="center" wrapText="1"/>
    </xf>
    <xf numFmtId="166" fontId="28" fillId="43" borderId="221" xfId="0" applyNumberFormat="1" applyFont="1" applyFill="1" applyBorder="1" applyAlignment="1">
      <alignment horizontal="center" vertical="center"/>
    </xf>
    <xf numFmtId="0" fontId="105" fillId="12" borderId="219" xfId="0" applyFont="1" applyFill="1" applyBorder="1" applyAlignment="1">
      <alignment horizontal="center" vertical="center" wrapText="1"/>
    </xf>
    <xf numFmtId="166" fontId="28" fillId="43" borderId="200" xfId="0" applyNumberFormat="1" applyFont="1" applyFill="1" applyBorder="1" applyAlignment="1">
      <alignment horizontal="center" vertical="center"/>
    </xf>
    <xf numFmtId="0" fontId="105" fillId="12" borderId="232" xfId="0" applyFont="1" applyFill="1" applyBorder="1" applyAlignment="1">
      <alignment horizontal="center" vertical="center" wrapText="1"/>
    </xf>
    <xf numFmtId="0" fontId="105" fillId="12" borderId="221" xfId="0" applyFont="1" applyFill="1" applyBorder="1" applyAlignment="1">
      <alignment horizontal="center" vertical="center" wrapText="1"/>
    </xf>
    <xf numFmtId="0" fontId="105" fillId="12" borderId="221" xfId="0" applyFont="1" applyFill="1" applyBorder="1" applyAlignment="1">
      <alignment horizontal="center" vertical="center"/>
    </xf>
    <xf numFmtId="166" fontId="28" fillId="43" borderId="219" xfId="0" applyNumberFormat="1" applyFont="1" applyFill="1" applyBorder="1" applyAlignment="1">
      <alignment horizontal="center" vertical="center"/>
    </xf>
    <xf numFmtId="0" fontId="105" fillId="12" borderId="219" xfId="0" applyFont="1" applyFill="1" applyBorder="1" applyAlignment="1">
      <alignment horizontal="center" vertical="center"/>
    </xf>
    <xf numFmtId="0" fontId="105" fillId="12" borderId="200" xfId="0" applyFont="1" applyFill="1" applyBorder="1" applyAlignment="1">
      <alignment horizontal="center" vertical="center"/>
    </xf>
    <xf numFmtId="0" fontId="102" fillId="44" borderId="221" xfId="0" applyFont="1" applyFill="1" applyBorder="1" applyAlignment="1">
      <alignment horizontal="center" vertical="center" wrapText="1"/>
    </xf>
    <xf numFmtId="9" fontId="84" fillId="44" borderId="220" xfId="0" applyNumberFormat="1" applyFont="1" applyFill="1" applyBorder="1" applyAlignment="1">
      <alignment horizontal="center" vertical="center" wrapText="1"/>
    </xf>
    <xf numFmtId="0" fontId="106" fillId="12" borderId="221" xfId="0" applyFont="1" applyFill="1" applyBorder="1" applyAlignment="1">
      <alignment horizontal="center" vertical="center" wrapText="1"/>
    </xf>
    <xf numFmtId="166" fontId="28" fillId="11" borderId="219" xfId="0" applyNumberFormat="1" applyFont="1" applyFill="1" applyBorder="1" applyAlignment="1">
      <alignment horizontal="center" vertical="center"/>
    </xf>
    <xf numFmtId="166" fontId="28" fillId="11" borderId="200" xfId="0" applyNumberFormat="1" applyFont="1" applyFill="1" applyBorder="1" applyAlignment="1">
      <alignment horizontal="center" vertical="center"/>
    </xf>
    <xf numFmtId="166" fontId="28" fillId="11" borderId="221" xfId="0" applyNumberFormat="1" applyFont="1" applyFill="1" applyBorder="1" applyAlignment="1">
      <alignment horizontal="center" vertical="center"/>
    </xf>
    <xf numFmtId="0" fontId="106" fillId="12" borderId="219" xfId="0" applyFont="1" applyFill="1" applyBorder="1" applyAlignment="1">
      <alignment horizontal="center" vertical="center" wrapText="1"/>
    </xf>
    <xf numFmtId="0" fontId="106" fillId="12" borderId="219" xfId="0" applyFont="1" applyFill="1" applyBorder="1" applyAlignment="1">
      <alignment horizontal="center" vertical="center"/>
    </xf>
    <xf numFmtId="166" fontId="28" fillId="11" borderId="226" xfId="0" applyNumberFormat="1" applyFont="1" applyFill="1" applyBorder="1" applyAlignment="1">
      <alignment horizontal="center" vertical="center"/>
    </xf>
    <xf numFmtId="0" fontId="26" fillId="11" borderId="235" xfId="0" applyFont="1" applyFill="1" applyBorder="1" applyAlignment="1">
      <alignment horizontal="left" vertical="center" wrapText="1"/>
    </xf>
    <xf numFmtId="9" fontId="28" fillId="11" borderId="236" xfId="0" applyNumberFormat="1" applyFont="1" applyFill="1" applyBorder="1" applyAlignment="1">
      <alignment horizontal="center" vertical="center"/>
    </xf>
    <xf numFmtId="0" fontId="28" fillId="11" borderId="235" xfId="0" applyFont="1" applyFill="1" applyBorder="1" applyAlignment="1">
      <alignment horizontal="center" vertical="center" wrapText="1"/>
    </xf>
    <xf numFmtId="166" fontId="28" fillId="11" borderId="197" xfId="0" applyNumberFormat="1" applyFont="1" applyFill="1" applyBorder="1" applyAlignment="1">
      <alignment horizontal="center" vertical="center"/>
    </xf>
    <xf numFmtId="0" fontId="26" fillId="11" borderId="239" xfId="0" applyFont="1" applyFill="1" applyBorder="1" applyAlignment="1">
      <alignment horizontal="left" vertical="center" wrapText="1"/>
    </xf>
    <xf numFmtId="9" fontId="28" fillId="11" borderId="240" xfId="0" applyNumberFormat="1" applyFont="1" applyFill="1" applyBorder="1" applyAlignment="1">
      <alignment horizontal="center" vertical="center"/>
    </xf>
    <xf numFmtId="0" fontId="28" fillId="11" borderId="239" xfId="0" applyFont="1" applyFill="1" applyBorder="1" applyAlignment="1">
      <alignment horizontal="center" vertical="center" wrapText="1"/>
    </xf>
    <xf numFmtId="0" fontId="102" fillId="45" borderId="242" xfId="0" applyFont="1" applyFill="1" applyBorder="1" applyAlignment="1">
      <alignment horizontal="center" vertical="center" wrapText="1"/>
    </xf>
    <xf numFmtId="9" fontId="84" fillId="45" borderId="243" xfId="0" applyNumberFormat="1" applyFont="1" applyFill="1" applyBorder="1" applyAlignment="1">
      <alignment horizontal="center" vertical="center" wrapText="1"/>
    </xf>
    <xf numFmtId="0" fontId="107" fillId="39" borderId="219" xfId="0" applyFont="1" applyFill="1" applyBorder="1" applyAlignment="1">
      <alignment horizontal="center" vertical="center" wrapText="1"/>
    </xf>
    <xf numFmtId="166" fontId="28" fillId="46" borderId="219" xfId="0" applyNumberFormat="1" applyFont="1" applyFill="1" applyBorder="1" applyAlignment="1">
      <alignment horizontal="center" vertical="center"/>
    </xf>
    <xf numFmtId="166" fontId="28" fillId="46" borderId="200" xfId="0" applyNumberFormat="1" applyFont="1" applyFill="1" applyBorder="1" applyAlignment="1">
      <alignment horizontal="center" vertical="center"/>
    </xf>
    <xf numFmtId="166" fontId="28" fillId="46" borderId="244" xfId="0" applyNumberFormat="1" applyFont="1" applyFill="1" applyBorder="1" applyAlignment="1">
      <alignment horizontal="center" vertical="center"/>
    </xf>
    <xf numFmtId="166" fontId="28" fillId="46" borderId="245" xfId="0" applyNumberFormat="1" applyFont="1" applyFill="1" applyBorder="1" applyAlignment="1">
      <alignment horizontal="center" vertical="center"/>
    </xf>
    <xf numFmtId="166" fontId="28" fillId="46" borderId="221" xfId="0" applyNumberFormat="1" applyFont="1" applyFill="1" applyBorder="1" applyAlignment="1">
      <alignment horizontal="center" vertical="center"/>
    </xf>
    <xf numFmtId="0" fontId="107" fillId="39" borderId="200" xfId="0" applyFont="1" applyFill="1" applyBorder="1" applyAlignment="1">
      <alignment horizontal="center" vertical="center" wrapText="1"/>
    </xf>
    <xf numFmtId="0" fontId="107" fillId="12" borderId="221" xfId="0" applyFont="1" applyFill="1" applyBorder="1" applyAlignment="1">
      <alignment horizontal="center" vertical="center" wrapText="1"/>
    </xf>
    <xf numFmtId="166" fontId="28" fillId="46" borderId="226" xfId="0" applyNumberFormat="1" applyFont="1" applyFill="1" applyBorder="1" applyAlignment="1">
      <alignment horizontal="center" vertical="center"/>
    </xf>
    <xf numFmtId="0" fontId="26" fillId="46" borderId="235" xfId="0" applyFont="1" applyFill="1" applyBorder="1" applyAlignment="1">
      <alignment horizontal="left" vertical="center" wrapText="1"/>
    </xf>
    <xf numFmtId="9" fontId="28" fillId="46" borderId="236" xfId="0" applyNumberFormat="1" applyFont="1" applyFill="1" applyBorder="1" applyAlignment="1">
      <alignment horizontal="center" vertical="center"/>
    </xf>
    <xf numFmtId="0" fontId="28" fillId="46" borderId="227" xfId="0" applyFont="1" applyFill="1" applyBorder="1" applyAlignment="1">
      <alignment horizontal="center" vertical="center" wrapText="1"/>
    </xf>
    <xf numFmtId="166" fontId="28" fillId="46" borderId="248" xfId="0" applyNumberFormat="1" applyFont="1" applyFill="1" applyBorder="1" applyAlignment="1">
      <alignment horizontal="center" vertical="center"/>
    </xf>
    <xf numFmtId="0" fontId="26" fillId="46" borderId="249" xfId="0" applyFont="1" applyFill="1" applyBorder="1" applyAlignment="1">
      <alignment horizontal="left" vertical="center" wrapText="1"/>
    </xf>
    <xf numFmtId="9" fontId="28" fillId="46" borderId="250" xfId="0" applyNumberFormat="1" applyFont="1" applyFill="1" applyBorder="1" applyAlignment="1">
      <alignment horizontal="center" vertical="center"/>
    </xf>
    <xf numFmtId="0" fontId="28" fillId="46" borderId="251" xfId="0" applyFont="1" applyFill="1" applyBorder="1" applyAlignment="1">
      <alignment horizontal="center" vertical="center" wrapText="1"/>
    </xf>
    <xf numFmtId="0" fontId="102" fillId="36" borderId="245" xfId="0" applyFont="1" applyFill="1" applyBorder="1" applyAlignment="1">
      <alignment horizontal="center" vertical="center" wrapText="1"/>
    </xf>
    <xf numFmtId="9" fontId="84" fillId="36" borderId="243" xfId="0" applyNumberFormat="1" applyFont="1" applyFill="1" applyBorder="1" applyAlignment="1">
      <alignment horizontal="center" vertical="center" wrapText="1"/>
    </xf>
    <xf numFmtId="0" fontId="103" fillId="12" borderId="200" xfId="0" applyFont="1" applyFill="1" applyBorder="1" applyAlignment="1">
      <alignment horizontal="center" vertical="center" wrapText="1"/>
    </xf>
    <xf numFmtId="0" fontId="103" fillId="12" borderId="219" xfId="0" applyFont="1" applyFill="1" applyBorder="1" applyAlignment="1">
      <alignment horizontal="center" vertical="center" wrapText="1"/>
    </xf>
    <xf numFmtId="166" fontId="28" fillId="38" borderId="244" xfId="0" applyNumberFormat="1" applyFont="1" applyFill="1" applyBorder="1" applyAlignment="1">
      <alignment horizontal="center" vertical="center"/>
    </xf>
    <xf numFmtId="0" fontId="103" fillId="12" borderId="245" xfId="0" applyFont="1" applyFill="1" applyBorder="1" applyAlignment="1">
      <alignment horizontal="center" vertical="center"/>
    </xf>
    <xf numFmtId="166" fontId="28" fillId="38" borderId="219" xfId="0" applyNumberFormat="1" applyFont="1" applyFill="1" applyBorder="1" applyAlignment="1">
      <alignment horizontal="center" vertical="center"/>
    </xf>
    <xf numFmtId="0" fontId="103" fillId="12" borderId="200" xfId="0" applyFont="1" applyFill="1" applyBorder="1" applyAlignment="1">
      <alignment horizontal="center" vertical="center"/>
    </xf>
    <xf numFmtId="166" fontId="28" fillId="38" borderId="226" xfId="0" applyNumberFormat="1" applyFont="1" applyFill="1" applyBorder="1" applyAlignment="1">
      <alignment horizontal="center" vertical="center"/>
    </xf>
    <xf numFmtId="0" fontId="26" fillId="38" borderId="227" xfId="0" applyFont="1" applyFill="1" applyBorder="1" applyAlignment="1">
      <alignment horizontal="left" vertical="center" wrapText="1"/>
    </xf>
    <xf numFmtId="9" fontId="28" fillId="38" borderId="236" xfId="0" applyNumberFormat="1" applyFont="1" applyFill="1" applyBorder="1" applyAlignment="1">
      <alignment horizontal="center" vertical="center"/>
    </xf>
    <xf numFmtId="0" fontId="28" fillId="38" borderId="227" xfId="0" applyFont="1" applyFill="1" applyBorder="1" applyAlignment="1">
      <alignment horizontal="center" vertical="center" wrapText="1"/>
    </xf>
    <xf numFmtId="166" fontId="28" fillId="38" borderId="197" xfId="0" applyNumberFormat="1" applyFont="1" applyFill="1" applyBorder="1" applyAlignment="1">
      <alignment horizontal="center" vertical="center"/>
    </xf>
    <xf numFmtId="0" fontId="26" fillId="38" borderId="198" xfId="0" applyFont="1" applyFill="1" applyBorder="1" applyAlignment="1">
      <alignment horizontal="left" vertical="center" wrapText="1"/>
    </xf>
    <xf numFmtId="9" fontId="28" fillId="38" borderId="255" xfId="0" applyNumberFormat="1" applyFont="1" applyFill="1" applyBorder="1" applyAlignment="1">
      <alignment horizontal="center" vertical="center"/>
    </xf>
    <xf numFmtId="0" fontId="28" fillId="38" borderId="198" xfId="0" applyFont="1" applyFill="1" applyBorder="1" applyAlignment="1">
      <alignment horizontal="center" vertical="center" wrapText="1"/>
    </xf>
    <xf numFmtId="166" fontId="28" fillId="38" borderId="257" xfId="0" applyNumberFormat="1" applyFont="1" applyFill="1" applyBorder="1" applyAlignment="1">
      <alignment horizontal="center" vertical="center"/>
    </xf>
    <xf numFmtId="9" fontId="84" fillId="44" borderId="225" xfId="0" applyNumberFormat="1" applyFont="1" applyFill="1" applyBorder="1" applyAlignment="1">
      <alignment horizontal="center" vertical="center" wrapText="1"/>
    </xf>
    <xf numFmtId="0" fontId="26" fillId="11" borderId="227" xfId="0" applyFont="1" applyFill="1" applyBorder="1" applyAlignment="1">
      <alignment horizontal="left" vertical="center" wrapText="1"/>
    </xf>
    <xf numFmtId="0" fontId="28" fillId="11" borderId="259" xfId="0" applyFont="1" applyFill="1" applyBorder="1" applyAlignment="1">
      <alignment horizontal="center" vertical="center" wrapText="1"/>
    </xf>
    <xf numFmtId="0" fontId="5" fillId="47" borderId="73" xfId="0" applyNumberFormat="1" applyFont="1" applyFill="1" applyBorder="1" applyAlignment="1" applyProtection="1">
      <alignment vertical="center"/>
    </xf>
    <xf numFmtId="0" fontId="4" fillId="2" borderId="145" xfId="0" applyFont="1" applyFill="1" applyBorder="1"/>
    <xf numFmtId="0" fontId="8" fillId="2" borderId="260" xfId="0" applyFont="1" applyFill="1" applyBorder="1" applyAlignment="1">
      <alignment vertical="center"/>
    </xf>
    <xf numFmtId="0" fontId="11" fillId="2" borderId="262" xfId="0" applyFont="1" applyFill="1" applyBorder="1"/>
    <xf numFmtId="0" fontId="58" fillId="0" borderId="151" xfId="0" applyFont="1" applyBorder="1" applyAlignment="1">
      <alignment horizontal="left" vertical="center" indent="1"/>
    </xf>
    <xf numFmtId="0" fontId="104" fillId="2" borderId="43" xfId="0" applyFont="1" applyFill="1" applyBorder="1" applyAlignment="1" applyProtection="1">
      <alignment horizontal="left" vertical="center" wrapText="1"/>
      <protection locked="0"/>
    </xf>
    <xf numFmtId="0" fontId="104" fillId="0" borderId="214" xfId="0" applyFont="1" applyBorder="1" applyAlignment="1" applyProtection="1">
      <alignment horizontal="left" vertical="center" wrapText="1"/>
      <protection locked="0"/>
    </xf>
    <xf numFmtId="0" fontId="104" fillId="0" borderId="216" xfId="0" applyFont="1" applyBorder="1" applyAlignment="1" applyProtection="1">
      <alignment horizontal="left" vertical="center" wrapText="1"/>
      <protection locked="0"/>
    </xf>
    <xf numFmtId="0" fontId="104" fillId="2" borderId="40" xfId="0" applyFont="1" applyFill="1" applyBorder="1" applyAlignment="1" applyProtection="1">
      <alignment horizontal="left" vertical="center" wrapText="1"/>
      <protection locked="0"/>
    </xf>
    <xf numFmtId="0" fontId="104" fillId="0" borderId="218" xfId="0" applyFont="1" applyBorder="1" applyAlignment="1" applyProtection="1">
      <alignment horizontal="left" vertical="center" wrapText="1"/>
      <protection locked="0"/>
    </xf>
    <xf numFmtId="0" fontId="104" fillId="2" borderId="60" xfId="0" applyFont="1" applyFill="1" applyBorder="1" applyAlignment="1" applyProtection="1">
      <alignment horizontal="left" vertical="center" wrapText="1"/>
      <protection locked="0"/>
    </xf>
    <xf numFmtId="0" fontId="104" fillId="40" borderId="222" xfId="0" applyFont="1" applyFill="1" applyBorder="1" applyAlignment="1" applyProtection="1">
      <alignment horizontal="left" vertical="center" wrapText="1"/>
      <protection locked="0"/>
    </xf>
    <xf numFmtId="0" fontId="104" fillId="2" borderId="59" xfId="0" applyFont="1" applyFill="1" applyBorder="1" applyAlignment="1" applyProtection="1">
      <alignment horizontal="left" vertical="center" wrapText="1"/>
      <protection locked="0"/>
    </xf>
    <xf numFmtId="0" fontId="104" fillId="0" borderId="222" xfId="0" applyFont="1" applyBorder="1" applyAlignment="1" applyProtection="1">
      <alignment horizontal="left" vertical="center" wrapText="1"/>
      <protection locked="0"/>
    </xf>
    <xf numFmtId="0" fontId="104" fillId="2" borderId="41" xfId="0" applyFont="1" applyFill="1" applyBorder="1" applyAlignment="1" applyProtection="1">
      <alignment horizontal="left" vertical="center" wrapText="1"/>
      <protection locked="0"/>
    </xf>
    <xf numFmtId="0" fontId="104" fillId="0" borderId="223" xfId="0" applyFont="1" applyBorder="1" applyAlignment="1" applyProtection="1">
      <alignment horizontal="left" vertical="center" wrapText="1"/>
      <protection locked="0"/>
    </xf>
    <xf numFmtId="0" fontId="104" fillId="2" borderId="62" xfId="0" applyFont="1" applyFill="1" applyBorder="1" applyAlignment="1" applyProtection="1">
      <alignment horizontal="left" vertical="center" wrapText="1"/>
      <protection locked="0"/>
    </xf>
    <xf numFmtId="0" fontId="104" fillId="40" borderId="223" xfId="0" applyFont="1" applyFill="1" applyBorder="1" applyAlignment="1" applyProtection="1">
      <alignment horizontal="left" vertical="center" wrapText="1"/>
      <protection locked="0"/>
    </xf>
    <xf numFmtId="0" fontId="104" fillId="2" borderId="61" xfId="0" applyFont="1" applyFill="1" applyBorder="1" applyAlignment="1" applyProtection="1">
      <alignment horizontal="left" vertical="center" wrapText="1"/>
      <protection locked="0"/>
    </xf>
    <xf numFmtId="0" fontId="104" fillId="0" borderId="224" xfId="0" applyFont="1" applyBorder="1" applyAlignment="1" applyProtection="1">
      <alignment horizontal="left" vertical="center" wrapText="1"/>
      <protection locked="0"/>
    </xf>
    <xf numFmtId="0" fontId="104" fillId="2" borderId="65" xfId="0" applyFont="1" applyFill="1" applyBorder="1" applyAlignment="1" applyProtection="1">
      <alignment horizontal="left" vertical="center" wrapText="1"/>
      <protection locked="0"/>
    </xf>
    <xf numFmtId="0" fontId="104" fillId="0" borderId="201" xfId="0" applyFont="1" applyBorder="1" applyAlignment="1" applyProtection="1">
      <alignment horizontal="left" vertical="center" wrapText="1"/>
      <protection locked="0"/>
    </xf>
    <xf numFmtId="0" fontId="104" fillId="2" borderId="64" xfId="0" applyFont="1" applyFill="1" applyBorder="1" applyAlignment="1" applyProtection="1">
      <alignment horizontal="left" vertical="center" wrapText="1"/>
      <protection locked="0"/>
    </xf>
    <xf numFmtId="0" fontId="104" fillId="2" borderId="167" xfId="0" applyFont="1" applyFill="1" applyBorder="1" applyAlignment="1" applyProtection="1">
      <alignment horizontal="left" vertical="center" wrapText="1"/>
      <protection locked="0"/>
    </xf>
    <xf numFmtId="0" fontId="104" fillId="0" borderId="231" xfId="0" applyFont="1" applyBorder="1" applyAlignment="1" applyProtection="1">
      <alignment horizontal="left" vertical="center" wrapText="1"/>
      <protection locked="0"/>
    </xf>
    <xf numFmtId="0" fontId="104" fillId="0" borderId="233" xfId="0" applyFont="1" applyBorder="1" applyAlignment="1" applyProtection="1">
      <alignment horizontal="left" vertical="center" wrapText="1"/>
      <protection locked="0"/>
    </xf>
    <xf numFmtId="0" fontId="104" fillId="2" borderId="37" xfId="0" applyFont="1" applyFill="1" applyBorder="1" applyAlignment="1" applyProtection="1">
      <alignment horizontal="left" vertical="center" wrapText="1"/>
      <protection locked="0"/>
    </xf>
    <xf numFmtId="0" fontId="104" fillId="2" borderId="67" xfId="0" applyFont="1" applyFill="1" applyBorder="1" applyAlignment="1" applyProtection="1">
      <alignment horizontal="left" vertical="center" wrapText="1"/>
      <protection locked="0"/>
    </xf>
    <xf numFmtId="0" fontId="104" fillId="2" borderId="6" xfId="0" applyFont="1" applyFill="1" applyBorder="1" applyAlignment="1" applyProtection="1">
      <alignment horizontal="left" vertical="center" wrapText="1"/>
      <protection locked="0"/>
    </xf>
    <xf numFmtId="0" fontId="104" fillId="2" borderId="33" xfId="0" applyFont="1" applyFill="1" applyBorder="1" applyAlignment="1" applyProtection="1">
      <alignment horizontal="left" vertical="center" wrapText="1"/>
      <protection locked="0"/>
    </xf>
    <xf numFmtId="0" fontId="104" fillId="2" borderId="237" xfId="0" applyFont="1" applyFill="1" applyBorder="1" applyAlignment="1" applyProtection="1">
      <alignment horizontal="left" vertical="center" wrapText="1"/>
      <protection locked="0"/>
    </xf>
    <xf numFmtId="0" fontId="104" fillId="0" borderId="238" xfId="0" applyFont="1" applyBorder="1" applyAlignment="1" applyProtection="1">
      <alignment horizontal="left" vertical="center" wrapText="1"/>
      <protection locked="0"/>
    </xf>
    <xf numFmtId="0" fontId="104" fillId="2" borderId="240" xfId="0" applyFont="1" applyFill="1" applyBorder="1" applyAlignment="1" applyProtection="1">
      <alignment horizontal="left" vertical="center" wrapText="1"/>
      <protection locked="0"/>
    </xf>
    <xf numFmtId="0" fontId="104" fillId="0" borderId="241" xfId="0" applyFont="1" applyBorder="1" applyAlignment="1" applyProtection="1">
      <alignment horizontal="left" vertical="center" wrapText="1"/>
      <protection locked="0"/>
    </xf>
    <xf numFmtId="0" fontId="104" fillId="0" borderId="246" xfId="0" applyFont="1" applyBorder="1" applyAlignment="1" applyProtection="1">
      <alignment horizontal="left" vertical="center" wrapText="1"/>
      <protection locked="0"/>
    </xf>
    <xf numFmtId="0" fontId="104" fillId="2" borderId="34" xfId="0" applyFont="1" applyFill="1" applyBorder="1" applyAlignment="1" applyProtection="1">
      <alignment horizontal="left" vertical="center" wrapText="1"/>
      <protection locked="0"/>
    </xf>
    <xf numFmtId="0" fontId="104" fillId="0" borderId="247" xfId="0" applyFont="1" applyBorder="1" applyAlignment="1" applyProtection="1">
      <alignment horizontal="left" vertical="center" wrapText="1"/>
      <protection locked="0"/>
    </xf>
    <xf numFmtId="0" fontId="104" fillId="2" borderId="252" xfId="0" applyFont="1" applyFill="1" applyBorder="1" applyAlignment="1" applyProtection="1">
      <alignment horizontal="left" vertical="center" wrapText="1"/>
      <protection locked="0"/>
    </xf>
    <xf numFmtId="0" fontId="104" fillId="0" borderId="225" xfId="0" applyFont="1" applyBorder="1" applyAlignment="1" applyProtection="1">
      <alignment horizontal="left" vertical="center" wrapText="1"/>
      <protection locked="0"/>
    </xf>
    <xf numFmtId="0" fontId="104" fillId="2" borderId="254" xfId="0" applyFont="1" applyFill="1" applyBorder="1" applyAlignment="1" applyProtection="1">
      <alignment horizontal="left" vertical="center" wrapText="1"/>
      <protection locked="0"/>
    </xf>
    <xf numFmtId="0" fontId="104" fillId="2" borderId="256" xfId="0" applyFont="1" applyFill="1" applyBorder="1" applyAlignment="1" applyProtection="1">
      <alignment horizontal="left" vertical="center" wrapText="1"/>
      <protection locked="0"/>
    </xf>
    <xf numFmtId="0" fontId="104" fillId="0" borderId="199" xfId="0" applyFont="1" applyBorder="1" applyAlignment="1" applyProtection="1">
      <alignment horizontal="left" vertical="center" wrapText="1"/>
      <protection locked="0"/>
    </xf>
    <xf numFmtId="0" fontId="104" fillId="0" borderId="258" xfId="0" applyFont="1" applyBorder="1" applyAlignment="1" applyProtection="1">
      <alignment horizontal="left" vertical="center" wrapText="1"/>
      <protection locked="0"/>
    </xf>
    <xf numFmtId="1" fontId="28" fillId="6" borderId="150" xfId="0" applyNumberFormat="1" applyFont="1" applyFill="1" applyBorder="1" applyAlignment="1" applyProtection="1">
      <alignment horizontal="center" vertical="center" wrapText="1"/>
    </xf>
    <xf numFmtId="1" fontId="124" fillId="47" borderId="124" xfId="2" applyNumberFormat="1" applyFont="1" applyFill="1" applyBorder="1" applyAlignment="1" applyProtection="1">
      <alignment vertical="center"/>
    </xf>
    <xf numFmtId="1" fontId="17" fillId="3" borderId="111" xfId="0" applyNumberFormat="1" applyFont="1" applyFill="1" applyBorder="1" applyAlignment="1">
      <alignment horizontal="left" vertical="center" indent="1"/>
    </xf>
    <xf numFmtId="0" fontId="15" fillId="0" borderId="6" xfId="0" applyFont="1" applyBorder="1" applyAlignment="1" applyProtection="1">
      <alignment horizontal="left" vertical="center" indent="1"/>
      <protection locked="0"/>
    </xf>
    <xf numFmtId="0" fontId="125" fillId="47" borderId="6" xfId="0" applyFont="1" applyFill="1" applyBorder="1" applyAlignment="1">
      <alignment horizontal="center" vertical="center" wrapText="1"/>
    </xf>
    <xf numFmtId="0" fontId="125" fillId="47" borderId="111" xfId="0" applyFont="1" applyFill="1" applyBorder="1" applyAlignment="1">
      <alignment horizontal="center" vertical="center" wrapText="1"/>
    </xf>
    <xf numFmtId="0" fontId="44" fillId="3" borderId="275" xfId="0" applyFont="1" applyFill="1" applyBorder="1" applyAlignment="1" applyProtection="1">
      <alignment horizontal="center" vertical="center" wrapText="1"/>
      <protection locked="0"/>
    </xf>
    <xf numFmtId="0" fontId="82" fillId="22" borderId="85" xfId="0" applyFont="1" applyFill="1" applyBorder="1" applyAlignment="1">
      <alignment horizontal="center" vertical="center" wrapText="1"/>
    </xf>
    <xf numFmtId="0" fontId="82" fillId="22" borderId="86" xfId="0" applyFont="1" applyFill="1" applyBorder="1" applyAlignment="1">
      <alignment horizontal="center" vertical="center" wrapText="1"/>
    </xf>
    <xf numFmtId="0" fontId="82" fillId="22" borderId="263" xfId="0" applyFont="1" applyFill="1" applyBorder="1" applyAlignment="1">
      <alignment horizontal="center" vertical="center" wrapText="1"/>
    </xf>
    <xf numFmtId="0" fontId="114" fillId="22" borderId="261" xfId="0" applyFont="1" applyFill="1" applyBorder="1" applyAlignment="1">
      <alignment horizontal="center" vertical="center" wrapText="1"/>
    </xf>
    <xf numFmtId="0" fontId="114" fillId="22" borderId="146" xfId="0" applyFont="1" applyFill="1" applyBorder="1" applyAlignment="1">
      <alignment horizontal="center" vertical="center" wrapText="1"/>
    </xf>
    <xf numFmtId="0" fontId="114" fillId="22" borderId="147" xfId="0" applyFont="1" applyFill="1" applyBorder="1" applyAlignment="1">
      <alignment horizontal="center" vertical="center" wrapText="1"/>
    </xf>
    <xf numFmtId="0" fontId="80" fillId="22" borderId="92" xfId="0" applyFont="1" applyFill="1" applyBorder="1" applyAlignment="1">
      <alignment horizontal="center" vertical="center"/>
    </xf>
    <xf numFmtId="0" fontId="81" fillId="24" borderId="81" xfId="0" applyFont="1" applyFill="1" applyBorder="1"/>
    <xf numFmtId="0" fontId="81" fillId="24" borderId="93" xfId="0" applyFont="1" applyFill="1" applyBorder="1"/>
    <xf numFmtId="20" fontId="20" fillId="19" borderId="94" xfId="0" applyNumberFormat="1" applyFont="1" applyFill="1" applyBorder="1" applyAlignment="1">
      <alignment horizontal="left" vertical="center" wrapText="1"/>
    </xf>
    <xf numFmtId="0" fontId="10" fillId="20" borderId="95" xfId="0" applyFont="1" applyFill="1" applyBorder="1" applyAlignment="1">
      <alignment horizontal="left"/>
    </xf>
    <xf numFmtId="0" fontId="10" fillId="20" borderId="96" xfId="0" applyFont="1" applyFill="1" applyBorder="1" applyAlignment="1">
      <alignment horizontal="left"/>
    </xf>
    <xf numFmtId="20" fontId="57" fillId="19" borderId="87" xfId="0" applyNumberFormat="1" applyFont="1" applyFill="1" applyBorder="1" applyAlignment="1">
      <alignment horizontal="left" vertical="center" wrapText="1"/>
    </xf>
    <xf numFmtId="0" fontId="10" fillId="20" borderId="72" xfId="0" applyFont="1" applyFill="1" applyBorder="1" applyAlignment="1">
      <alignment horizontal="left"/>
    </xf>
    <xf numFmtId="0" fontId="10" fillId="20" borderId="140" xfId="0" applyFont="1" applyFill="1" applyBorder="1" applyAlignment="1">
      <alignment horizontal="left"/>
    </xf>
    <xf numFmtId="0" fontId="14" fillId="2" borderId="86" xfId="0" applyFont="1" applyFill="1" applyBorder="1" applyAlignment="1">
      <alignment horizontal="center" vertical="center"/>
    </xf>
    <xf numFmtId="0" fontId="10" fillId="0" borderId="86" xfId="0" applyFont="1" applyBorder="1"/>
    <xf numFmtId="0" fontId="9" fillId="19" borderId="264" xfId="0" applyFont="1" applyFill="1" applyBorder="1" applyAlignment="1">
      <alignment horizontal="right" vertical="center"/>
    </xf>
    <xf numFmtId="0" fontId="69" fillId="20" borderId="78" xfId="0" applyFont="1" applyFill="1" applyBorder="1" applyAlignment="1">
      <alignment horizontal="right"/>
    </xf>
    <xf numFmtId="0" fontId="69" fillId="20" borderId="80" xfId="0" applyFont="1" applyFill="1" applyBorder="1" applyAlignment="1">
      <alignment horizontal="right"/>
    </xf>
    <xf numFmtId="0" fontId="9" fillId="19" borderId="148" xfId="0" applyFont="1" applyFill="1" applyBorder="1" applyAlignment="1">
      <alignment horizontal="right" vertical="center" wrapText="1"/>
    </xf>
    <xf numFmtId="0" fontId="69" fillId="20" borderId="6" xfId="0" applyFont="1" applyFill="1" applyBorder="1" applyAlignment="1">
      <alignment horizontal="right"/>
    </xf>
    <xf numFmtId="0" fontId="69" fillId="20" borderId="91" xfId="0" applyFont="1" applyFill="1" applyBorder="1" applyAlignment="1">
      <alignment horizontal="right"/>
    </xf>
    <xf numFmtId="1" fontId="43" fillId="3" borderId="269" xfId="0" applyNumberFormat="1" applyFont="1" applyFill="1" applyBorder="1" applyAlignment="1" applyProtection="1">
      <alignment horizontal="left" vertical="center" indent="1"/>
      <protection locked="0"/>
    </xf>
    <xf numFmtId="1" fontId="66" fillId="0" borderId="270" xfId="0" applyNumberFormat="1" applyFont="1" applyBorder="1" applyAlignment="1" applyProtection="1">
      <alignment horizontal="left" indent="1"/>
      <protection locked="0"/>
    </xf>
    <xf numFmtId="0" fontId="9" fillId="19" borderId="150" xfId="0" applyFont="1" applyFill="1" applyBorder="1" applyAlignment="1">
      <alignment horizontal="right" vertical="center"/>
    </xf>
    <xf numFmtId="0" fontId="69" fillId="20" borderId="151" xfId="0" applyFont="1" applyFill="1" applyBorder="1" applyAlignment="1">
      <alignment horizontal="right"/>
    </xf>
    <xf numFmtId="0" fontId="69" fillId="20" borderId="266" xfId="0" applyFont="1" applyFill="1" applyBorder="1" applyAlignment="1">
      <alignment horizontal="right"/>
    </xf>
    <xf numFmtId="0" fontId="43" fillId="0" borderId="267" xfId="0" applyFont="1" applyBorder="1" applyAlignment="1" applyProtection="1">
      <alignment horizontal="left" vertical="center" indent="1"/>
      <protection locked="0"/>
    </xf>
    <xf numFmtId="0" fontId="43" fillId="0" borderId="151" xfId="0" applyFont="1" applyBorder="1" applyAlignment="1" applyProtection="1">
      <alignment horizontal="left" vertical="center" indent="1"/>
      <protection locked="0"/>
    </xf>
    <xf numFmtId="0" fontId="43" fillId="0" borderId="268" xfId="0" applyFont="1" applyBorder="1" applyAlignment="1" applyProtection="1">
      <alignment horizontal="left" vertical="center" indent="1"/>
      <protection locked="0"/>
    </xf>
    <xf numFmtId="0" fontId="43" fillId="3" borderId="77" xfId="0" applyFont="1" applyFill="1" applyBorder="1" applyAlignment="1" applyProtection="1">
      <alignment horizontal="left" vertical="center" indent="1"/>
      <protection locked="0"/>
    </xf>
    <xf numFmtId="0" fontId="66" fillId="0" borderId="6" xfId="0" applyFont="1" applyBorder="1" applyAlignment="1" applyProtection="1">
      <alignment horizontal="left" indent="1"/>
      <protection locked="0"/>
    </xf>
    <xf numFmtId="0" fontId="66" fillId="0" borderId="149" xfId="0" applyFont="1" applyBorder="1" applyAlignment="1" applyProtection="1">
      <alignment horizontal="left" indent="1"/>
      <protection locked="0"/>
    </xf>
    <xf numFmtId="0" fontId="88" fillId="33" borderId="92" xfId="0" applyFont="1" applyFill="1" applyBorder="1" applyAlignment="1">
      <alignment horizontal="center" vertical="center" wrapText="1"/>
    </xf>
    <xf numFmtId="0" fontId="83" fillId="24" borderId="81" xfId="0" applyFont="1" applyFill="1" applyBorder="1"/>
    <xf numFmtId="0" fontId="83" fillId="24" borderId="93" xfId="0" applyFont="1" applyFill="1" applyBorder="1"/>
    <xf numFmtId="0" fontId="86" fillId="27" borderId="101" xfId="0" applyFont="1" applyFill="1" applyBorder="1" applyAlignment="1">
      <alignment horizontal="left" vertical="center" wrapText="1" indent="1"/>
    </xf>
    <xf numFmtId="0" fontId="87" fillId="26" borderId="102" xfId="0" applyFont="1" applyFill="1" applyBorder="1" applyAlignment="1">
      <alignment horizontal="left" indent="1"/>
    </xf>
    <xf numFmtId="0" fontId="80" fillId="22" borderId="82" xfId="0" applyFont="1" applyFill="1" applyBorder="1" applyAlignment="1">
      <alignment horizontal="center" vertical="center" wrapText="1"/>
    </xf>
    <xf numFmtId="0" fontId="81" fillId="24" borderId="79" xfId="0" applyFont="1" applyFill="1" applyBorder="1"/>
    <xf numFmtId="0" fontId="81" fillId="24" borderId="97" xfId="0" applyFont="1" applyFill="1" applyBorder="1"/>
    <xf numFmtId="0" fontId="86" fillId="27" borderId="83" xfId="0" applyFont="1" applyFill="1" applyBorder="1" applyAlignment="1">
      <alignment horizontal="left" vertical="center" wrapText="1" indent="1"/>
    </xf>
    <xf numFmtId="0" fontId="87" fillId="26" borderId="46" xfId="0" applyFont="1" applyFill="1" applyBorder="1" applyAlignment="1">
      <alignment horizontal="left" indent="1"/>
    </xf>
    <xf numFmtId="49" fontId="60" fillId="30" borderId="56" xfId="0" applyNumberFormat="1" applyFont="1" applyFill="1" applyBorder="1" applyAlignment="1">
      <alignment horizontal="left" vertical="center" wrapText="1" indent="1"/>
    </xf>
    <xf numFmtId="0" fontId="74" fillId="31" borderId="100" xfId="0" applyFont="1" applyFill="1" applyBorder="1" applyAlignment="1">
      <alignment horizontal="left" indent="1"/>
    </xf>
    <xf numFmtId="49" fontId="60" fillId="30" borderId="51" xfId="0" applyNumberFormat="1" applyFont="1" applyFill="1" applyBorder="1" applyAlignment="1">
      <alignment horizontal="left" vertical="center" wrapText="1" indent="1"/>
    </xf>
    <xf numFmtId="0" fontId="74" fillId="31" borderId="99" xfId="0" applyFont="1" applyFill="1" applyBorder="1" applyAlignment="1">
      <alignment horizontal="left" indent="1"/>
    </xf>
    <xf numFmtId="49" fontId="60" fillId="30" borderId="6" xfId="0" applyNumberFormat="1" applyFont="1" applyFill="1" applyBorder="1" applyAlignment="1">
      <alignment horizontal="left" vertical="center" wrapText="1" indent="1"/>
    </xf>
    <xf numFmtId="0" fontId="74" fillId="31" borderId="91" xfId="0" applyFont="1" applyFill="1" applyBorder="1" applyAlignment="1">
      <alignment horizontal="left" indent="1"/>
    </xf>
    <xf numFmtId="9" fontId="75" fillId="32" borderId="105" xfId="0" applyNumberFormat="1" applyFont="1" applyFill="1" applyBorder="1" applyAlignment="1">
      <alignment horizontal="center" vertical="center" wrapText="1"/>
    </xf>
    <xf numFmtId="0" fontId="74" fillId="31" borderId="106" xfId="0" applyFont="1" applyFill="1" applyBorder="1"/>
    <xf numFmtId="0" fontId="74" fillId="31" borderId="107" xfId="0" applyFont="1" applyFill="1" applyBorder="1"/>
    <xf numFmtId="0" fontId="24" fillId="2" borderId="81" xfId="0" applyFont="1" applyFill="1" applyBorder="1" applyAlignment="1">
      <alignment horizontal="center" vertical="top" wrapText="1"/>
    </xf>
    <xf numFmtId="0" fontId="10" fillId="0" borderId="81" xfId="0" applyFont="1" applyBorder="1"/>
    <xf numFmtId="0" fontId="82" fillId="27" borderId="84" xfId="0" applyFont="1" applyFill="1" applyBorder="1" applyAlignment="1">
      <alignment horizontal="center" vertical="center" wrapText="1"/>
    </xf>
    <xf numFmtId="0" fontId="83" fillId="26" borderId="74" xfId="0" applyFont="1" applyFill="1" applyBorder="1"/>
    <xf numFmtId="0" fontId="83" fillId="26" borderId="75" xfId="0" applyFont="1" applyFill="1" applyBorder="1"/>
    <xf numFmtId="0" fontId="9" fillId="30" borderId="54" xfId="0" applyFont="1" applyFill="1" applyBorder="1" applyAlignment="1">
      <alignment horizontal="center" vertical="center" wrapText="1"/>
    </xf>
    <xf numFmtId="0" fontId="10" fillId="31" borderId="5" xfId="0" applyFont="1" applyFill="1" applyBorder="1"/>
    <xf numFmtId="0" fontId="10" fillId="31" borderId="98" xfId="0" applyFont="1" applyFill="1" applyBorder="1"/>
    <xf numFmtId="0" fontId="84" fillId="27" borderId="83" xfId="0" applyFont="1" applyFill="1" applyBorder="1" applyAlignment="1">
      <alignment horizontal="center" vertical="center" wrapText="1"/>
    </xf>
    <xf numFmtId="0" fontId="83" fillId="26" borderId="46" xfId="0" applyFont="1" applyFill="1" applyBorder="1"/>
    <xf numFmtId="0" fontId="28" fillId="30" borderId="51" xfId="0" applyFont="1" applyFill="1" applyBorder="1" applyAlignment="1">
      <alignment horizontal="center" vertical="center" wrapText="1"/>
    </xf>
    <xf numFmtId="0" fontId="10" fillId="31" borderId="99" xfId="0" applyFont="1" applyFill="1" applyBorder="1"/>
    <xf numFmtId="20" fontId="18" fillId="19" borderId="77" xfId="0" applyNumberFormat="1" applyFont="1" applyFill="1" applyBorder="1" applyAlignment="1">
      <alignment horizontal="left" vertical="center" wrapText="1"/>
    </xf>
    <xf numFmtId="0" fontId="74" fillId="20" borderId="6" xfId="0" applyFont="1" applyFill="1" applyBorder="1" applyAlignment="1">
      <alignment horizontal="left"/>
    </xf>
    <xf numFmtId="0" fontId="74" fillId="20" borderId="91" xfId="0" applyFont="1" applyFill="1" applyBorder="1" applyAlignment="1">
      <alignment horizontal="left"/>
    </xf>
    <xf numFmtId="20" fontId="17" fillId="19" borderId="77" xfId="0" applyNumberFormat="1" applyFont="1" applyFill="1" applyBorder="1" applyAlignment="1">
      <alignment horizontal="left" vertical="center" wrapText="1"/>
    </xf>
    <xf numFmtId="0" fontId="10" fillId="20" borderId="6" xfId="0" applyFont="1" applyFill="1" applyBorder="1"/>
    <xf numFmtId="0" fontId="10" fillId="20" borderId="91" xfId="0" applyFont="1" applyFill="1" applyBorder="1"/>
    <xf numFmtId="0" fontId="43" fillId="3" borderId="89" xfId="0" applyFont="1" applyFill="1" applyBorder="1" applyAlignment="1" applyProtection="1">
      <alignment horizontal="left" vertical="center" indent="1"/>
      <protection locked="0"/>
    </xf>
    <xf numFmtId="0" fontId="66" fillId="0" borderId="78" xfId="0" applyFont="1" applyBorder="1" applyAlignment="1" applyProtection="1">
      <alignment horizontal="left" indent="1"/>
      <protection locked="0"/>
    </xf>
    <xf numFmtId="0" fontId="66" fillId="0" borderId="265" xfId="0" applyFont="1" applyBorder="1" applyAlignment="1" applyProtection="1">
      <alignment horizontal="left" indent="1"/>
      <protection locked="0"/>
    </xf>
    <xf numFmtId="0" fontId="77" fillId="3" borderId="264" xfId="0" applyFont="1" applyFill="1" applyBorder="1" applyAlignment="1">
      <alignment horizontal="center" vertical="center"/>
    </xf>
    <xf numFmtId="0" fontId="74" fillId="0" borderId="78" xfId="0" applyFont="1" applyBorder="1"/>
    <xf numFmtId="0" fontId="74" fillId="0" borderId="265" xfId="0" applyFont="1" applyBorder="1"/>
    <xf numFmtId="20" fontId="21" fillId="19" borderId="6" xfId="0" applyNumberFormat="1" applyFont="1" applyFill="1" applyBorder="1" applyAlignment="1">
      <alignment horizontal="center" vertical="center" wrapText="1"/>
    </xf>
    <xf numFmtId="0" fontId="101" fillId="20" borderId="91" xfId="0" applyFont="1" applyFill="1" applyBorder="1"/>
    <xf numFmtId="0" fontId="17" fillId="19" borderId="77" xfId="0" applyFont="1" applyFill="1" applyBorder="1" applyAlignment="1">
      <alignment horizontal="left" vertical="center" wrapText="1"/>
    </xf>
    <xf numFmtId="0" fontId="10" fillId="20" borderId="6" xfId="0" applyFont="1" applyFill="1" applyBorder="1" applyAlignment="1">
      <alignment horizontal="left" vertical="center"/>
    </xf>
    <xf numFmtId="0" fontId="10" fillId="20" borderId="77" xfId="0" applyFont="1" applyFill="1" applyBorder="1" applyAlignment="1">
      <alignment horizontal="left" vertical="center"/>
    </xf>
    <xf numFmtId="0" fontId="0" fillId="20" borderId="6" xfId="0" applyFont="1" applyFill="1" applyBorder="1" applyAlignment="1">
      <alignment horizontal="left" vertical="center"/>
    </xf>
    <xf numFmtId="0" fontId="10" fillId="20" borderId="88" xfId="0" applyFont="1" applyFill="1" applyBorder="1" applyAlignment="1">
      <alignment horizontal="left" vertical="center"/>
    </xf>
    <xf numFmtId="0" fontId="10" fillId="20" borderId="86" xfId="0" applyFont="1" applyFill="1" applyBorder="1" applyAlignment="1">
      <alignment horizontal="left" vertical="center"/>
    </xf>
    <xf numFmtId="0" fontId="15" fillId="0" borderId="185" xfId="0" applyFont="1" applyBorder="1" applyAlignment="1" applyProtection="1">
      <alignment horizontal="left" vertical="center" indent="1" shrinkToFit="1"/>
      <protection locked="0"/>
    </xf>
    <xf numFmtId="0" fontId="15" fillId="0" borderId="6" xfId="0" applyFont="1" applyBorder="1" applyAlignment="1" applyProtection="1">
      <alignment horizontal="left" vertical="center" indent="1" shrinkToFit="1"/>
      <protection locked="0"/>
    </xf>
    <xf numFmtId="9" fontId="100" fillId="12" borderId="38" xfId="0" applyNumberFormat="1" applyFont="1" applyFill="1" applyBorder="1" applyAlignment="1">
      <alignment horizontal="center" vertical="center" wrapText="1"/>
    </xf>
    <xf numFmtId="9" fontId="100" fillId="12" borderId="6" xfId="1" applyFont="1" applyFill="1" applyBorder="1" applyAlignment="1">
      <alignment horizontal="center" vertical="center" wrapText="1"/>
    </xf>
    <xf numFmtId="9" fontId="100" fillId="12" borderId="201" xfId="1" applyFont="1" applyFill="1" applyBorder="1" applyAlignment="1">
      <alignment horizontal="center" vertical="center" wrapText="1"/>
    </xf>
    <xf numFmtId="9" fontId="84" fillId="34" borderId="33" xfId="0" applyNumberFormat="1" applyFont="1" applyFill="1" applyBorder="1" applyAlignment="1">
      <alignment horizontal="center" vertical="center" wrapText="1"/>
    </xf>
    <xf numFmtId="9" fontId="105" fillId="12" borderId="36" xfId="0" applyNumberFormat="1" applyFont="1" applyFill="1" applyBorder="1" applyAlignment="1">
      <alignment horizontal="center" vertical="center" wrapText="1"/>
    </xf>
    <xf numFmtId="9" fontId="105" fillId="12" borderId="220" xfId="0" applyNumberFormat="1" applyFont="1" applyFill="1" applyBorder="1" applyAlignment="1">
      <alignment horizontal="center" vertical="center" wrapText="1"/>
    </xf>
    <xf numFmtId="9" fontId="105" fillId="12" borderId="229" xfId="0" applyNumberFormat="1" applyFont="1" applyFill="1" applyBorder="1" applyAlignment="1">
      <alignment horizontal="center" vertical="center" wrapText="1"/>
    </xf>
    <xf numFmtId="9" fontId="105" fillId="12" borderId="230" xfId="0" applyNumberFormat="1" applyFont="1" applyFill="1" applyBorder="1" applyAlignment="1">
      <alignment horizontal="center" vertical="center" wrapText="1"/>
    </xf>
    <xf numFmtId="9" fontId="106" fillId="12" borderId="36" xfId="0" applyNumberFormat="1" applyFont="1" applyFill="1" applyBorder="1" applyAlignment="1">
      <alignment horizontal="center" vertical="center" wrapText="1"/>
    </xf>
    <xf numFmtId="9" fontId="106" fillId="12" borderId="220" xfId="0" applyNumberFormat="1" applyFont="1" applyFill="1" applyBorder="1" applyAlignment="1">
      <alignment horizontal="center" vertical="center" wrapText="1"/>
    </xf>
    <xf numFmtId="0" fontId="100" fillId="12" borderId="36" xfId="0" applyFont="1" applyFill="1" applyBorder="1" applyAlignment="1">
      <alignment horizontal="left" vertical="center" wrapText="1"/>
    </xf>
    <xf numFmtId="0" fontId="100" fillId="12" borderId="33" xfId="0" applyFont="1" applyFill="1" applyBorder="1" applyAlignment="1">
      <alignment horizontal="left" vertical="center" wrapText="1"/>
    </xf>
    <xf numFmtId="0" fontId="100" fillId="39" borderId="36" xfId="0" applyFont="1" applyFill="1" applyBorder="1" applyAlignment="1">
      <alignment horizontal="left" vertical="center" wrapText="1"/>
    </xf>
    <xf numFmtId="0" fontId="105" fillId="12" borderId="229" xfId="0" applyFont="1" applyFill="1" applyBorder="1" applyAlignment="1">
      <alignment horizontal="left" vertical="center" wrapText="1"/>
    </xf>
    <xf numFmtId="0" fontId="105" fillId="12" borderId="36" xfId="0" applyFont="1" applyFill="1" applyBorder="1" applyAlignment="1">
      <alignment horizontal="left" vertical="center" wrapText="1"/>
    </xf>
    <xf numFmtId="9" fontId="106" fillId="12" borderId="33" xfId="0" applyNumberFormat="1" applyFont="1" applyFill="1" applyBorder="1" applyAlignment="1">
      <alignment horizontal="center" vertical="center" wrapText="1"/>
    </xf>
    <xf numFmtId="9" fontId="106" fillId="12" borderId="225" xfId="0" applyNumberFormat="1" applyFont="1" applyFill="1" applyBorder="1" applyAlignment="1">
      <alignment horizontal="center" vertical="center" wrapText="1"/>
    </xf>
    <xf numFmtId="9" fontId="100" fillId="12" borderId="36" xfId="1" applyFont="1" applyFill="1" applyBorder="1" applyAlignment="1">
      <alignment horizontal="center" vertical="center" wrapText="1"/>
    </xf>
    <xf numFmtId="9" fontId="100" fillId="12" borderId="220" xfId="1" applyFont="1" applyFill="1" applyBorder="1" applyAlignment="1">
      <alignment horizontal="center" vertical="center" wrapText="1"/>
    </xf>
    <xf numFmtId="9" fontId="100" fillId="39" borderId="36" xfId="0" applyNumberFormat="1" applyFont="1" applyFill="1" applyBorder="1" applyAlignment="1">
      <alignment horizontal="center" vertical="center" wrapText="1"/>
    </xf>
    <xf numFmtId="9" fontId="100" fillId="39" borderId="220" xfId="0" applyNumberFormat="1" applyFont="1" applyFill="1" applyBorder="1" applyAlignment="1">
      <alignment horizontal="center" vertical="center" wrapText="1"/>
    </xf>
    <xf numFmtId="9" fontId="100" fillId="12" borderId="33" xfId="0" applyNumberFormat="1" applyFont="1" applyFill="1" applyBorder="1" applyAlignment="1">
      <alignment horizontal="center" vertical="center" wrapText="1"/>
    </xf>
    <xf numFmtId="9" fontId="100" fillId="12" borderId="225" xfId="0" applyNumberFormat="1" applyFont="1" applyFill="1" applyBorder="1" applyAlignment="1">
      <alignment horizontal="center" vertical="center" wrapText="1"/>
    </xf>
    <xf numFmtId="9" fontId="105" fillId="12" borderId="38" xfId="0" applyNumberFormat="1" applyFont="1" applyFill="1" applyBorder="1" applyAlignment="1">
      <alignment horizontal="center" vertical="center" wrapText="1"/>
    </xf>
    <xf numFmtId="9" fontId="105" fillId="12" borderId="33" xfId="0" applyNumberFormat="1" applyFont="1" applyFill="1" applyBorder="1" applyAlignment="1">
      <alignment horizontal="center" vertical="center" wrapText="1"/>
    </xf>
    <xf numFmtId="9" fontId="103" fillId="39" borderId="36" xfId="1" applyFont="1" applyFill="1" applyBorder="1" applyAlignment="1">
      <alignment horizontal="center" vertical="center" wrapText="1"/>
    </xf>
    <xf numFmtId="9" fontId="103" fillId="39" borderId="220" xfId="1" applyFont="1" applyFill="1" applyBorder="1" applyAlignment="1">
      <alignment horizontal="center" vertical="center" wrapText="1"/>
    </xf>
    <xf numFmtId="0" fontId="100" fillId="18" borderId="208" xfId="0" applyFont="1" applyFill="1" applyBorder="1" applyAlignment="1">
      <alignment horizontal="center" vertical="center" wrapText="1"/>
    </xf>
    <xf numFmtId="0" fontId="100" fillId="18" borderId="11" xfId="0" applyFont="1" applyFill="1" applyBorder="1" applyAlignment="1">
      <alignment horizontal="center" vertical="center" wrapText="1"/>
    </xf>
    <xf numFmtId="9" fontId="103" fillId="39" borderId="36" xfId="0" applyNumberFormat="1" applyFont="1" applyFill="1" applyBorder="1" applyAlignment="1">
      <alignment horizontal="center" vertical="center" wrapText="1"/>
    </xf>
    <xf numFmtId="9" fontId="84" fillId="42" borderId="227" xfId="0" applyNumberFormat="1" applyFont="1" applyFill="1" applyBorder="1" applyAlignment="1">
      <alignment horizontal="center" vertical="center" wrapText="1"/>
    </xf>
    <xf numFmtId="9" fontId="105" fillId="12" borderId="198" xfId="0" applyNumberFormat="1" applyFont="1" applyFill="1" applyBorder="1" applyAlignment="1">
      <alignment horizontal="center" vertical="center" wrapText="1"/>
    </xf>
    <xf numFmtId="9" fontId="105" fillId="12" borderId="6" xfId="0" applyNumberFormat="1" applyFont="1" applyFill="1" applyBorder="1" applyAlignment="1">
      <alignment horizontal="center" vertical="center" wrapText="1"/>
    </xf>
    <xf numFmtId="9" fontId="105" fillId="12" borderId="201" xfId="0" applyNumberFormat="1" applyFont="1" applyFill="1" applyBorder="1" applyAlignment="1">
      <alignment horizontal="center" vertical="center" wrapText="1"/>
    </xf>
    <xf numFmtId="9" fontId="105" fillId="12" borderId="166" xfId="0" applyNumberFormat="1" applyFont="1" applyFill="1" applyBorder="1" applyAlignment="1">
      <alignment horizontal="center" vertical="center" wrapText="1"/>
    </xf>
    <xf numFmtId="9" fontId="103" fillId="39" borderId="42" xfId="1" applyFont="1" applyFill="1" applyBorder="1" applyAlignment="1">
      <alignment horizontal="center" vertical="center" wrapText="1"/>
    </xf>
    <xf numFmtId="9" fontId="103" fillId="39" borderId="213" xfId="1" applyFont="1" applyFill="1" applyBorder="1" applyAlignment="1">
      <alignment horizontal="center" vertical="center" wrapText="1"/>
    </xf>
    <xf numFmtId="9" fontId="103" fillId="39" borderId="35" xfId="0" applyNumberFormat="1" applyFont="1" applyFill="1" applyBorder="1" applyAlignment="1">
      <alignment horizontal="center" vertical="center" wrapText="1"/>
    </xf>
    <xf numFmtId="9" fontId="100" fillId="39" borderId="38" xfId="0" applyNumberFormat="1" applyFont="1" applyFill="1" applyBorder="1" applyAlignment="1">
      <alignment horizontal="center" vertical="center" wrapText="1"/>
    </xf>
    <xf numFmtId="9" fontId="100" fillId="12" borderId="36" xfId="0" applyNumberFormat="1" applyFont="1" applyFill="1" applyBorder="1" applyAlignment="1">
      <alignment horizontal="center" vertical="center" wrapText="1"/>
    </xf>
    <xf numFmtId="9" fontId="100" fillId="12" borderId="220" xfId="0" applyNumberFormat="1" applyFont="1" applyFill="1" applyBorder="1" applyAlignment="1">
      <alignment horizontal="center" vertical="center" wrapText="1"/>
    </xf>
    <xf numFmtId="9" fontId="84" fillId="36" borderId="14" xfId="0" applyNumberFormat="1" applyFont="1" applyFill="1" applyBorder="1" applyAlignment="1">
      <alignment horizontal="center" vertical="center" wrapText="1"/>
    </xf>
    <xf numFmtId="0" fontId="105" fillId="12" borderId="166" xfId="0" applyFont="1" applyFill="1" applyBorder="1" applyAlignment="1">
      <alignment horizontal="left" vertical="center" wrapText="1"/>
    </xf>
    <xf numFmtId="9" fontId="106" fillId="12" borderId="6" xfId="0" applyNumberFormat="1" applyFont="1" applyFill="1" applyBorder="1" applyAlignment="1">
      <alignment horizontal="center" vertical="center" wrapText="1"/>
    </xf>
    <xf numFmtId="9" fontId="107" fillId="12" borderId="36" xfId="0" applyNumberFormat="1" applyFont="1" applyFill="1" applyBorder="1" applyAlignment="1">
      <alignment horizontal="center" vertical="center" wrapText="1"/>
    </xf>
    <xf numFmtId="0" fontId="107" fillId="12" borderId="38" xfId="0" applyFont="1" applyFill="1" applyBorder="1" applyAlignment="1">
      <alignment horizontal="left" vertical="center" wrapText="1"/>
    </xf>
    <xf numFmtId="0" fontId="106" fillId="12" borderId="36" xfId="0" applyFont="1" applyFill="1" applyBorder="1" applyAlignment="1">
      <alignment horizontal="left" vertical="center" wrapText="1"/>
    </xf>
    <xf numFmtId="0" fontId="106" fillId="12" borderId="33" xfId="0" applyFont="1" applyFill="1" applyBorder="1" applyAlignment="1">
      <alignment horizontal="left" vertical="center" wrapText="1"/>
    </xf>
    <xf numFmtId="0" fontId="107" fillId="12" borderId="36" xfId="0" applyFont="1" applyFill="1" applyBorder="1" applyAlignment="1">
      <alignment horizontal="left" vertical="center" wrapText="1"/>
    </xf>
    <xf numFmtId="0" fontId="105" fillId="12" borderId="6" xfId="0" applyFont="1" applyFill="1" applyBorder="1" applyAlignment="1">
      <alignment horizontal="left" vertical="center" wrapText="1"/>
    </xf>
    <xf numFmtId="9" fontId="107" fillId="12" borderId="33" xfId="0" applyNumberFormat="1" applyFont="1" applyFill="1" applyBorder="1" applyAlignment="1">
      <alignment horizontal="center" vertical="center" wrapText="1"/>
    </xf>
    <xf numFmtId="9" fontId="107" fillId="12" borderId="225" xfId="0" applyNumberFormat="1" applyFont="1" applyFill="1" applyBorder="1" applyAlignment="1">
      <alignment horizontal="center" vertical="center" wrapText="1"/>
    </xf>
    <xf numFmtId="9" fontId="107" fillId="12" borderId="220" xfId="0" applyNumberFormat="1" applyFont="1" applyFill="1" applyBorder="1" applyAlignment="1">
      <alignment horizontal="center" vertical="center" wrapText="1"/>
    </xf>
    <xf numFmtId="9" fontId="84" fillId="44" borderId="33" xfId="0" applyNumberFormat="1" applyFont="1" applyFill="1" applyBorder="1" applyAlignment="1">
      <alignment horizontal="center" vertical="center" wrapText="1"/>
    </xf>
    <xf numFmtId="9" fontId="105" fillId="12" borderId="225" xfId="0" applyNumberFormat="1" applyFont="1" applyFill="1" applyBorder="1" applyAlignment="1">
      <alignment horizontal="center" vertical="center" wrapText="1"/>
    </xf>
    <xf numFmtId="9" fontId="106" fillId="12" borderId="38" xfId="0" applyNumberFormat="1" applyFont="1" applyFill="1" applyBorder="1" applyAlignment="1">
      <alignment horizontal="center" vertical="center" wrapText="1"/>
    </xf>
    <xf numFmtId="9" fontId="106" fillId="12" borderId="234" xfId="0" applyNumberFormat="1" applyFont="1" applyFill="1" applyBorder="1" applyAlignment="1">
      <alignment horizontal="center" vertical="center" wrapText="1"/>
    </xf>
    <xf numFmtId="9" fontId="84" fillId="44" borderId="36" xfId="0" applyNumberFormat="1" applyFont="1" applyFill="1" applyBorder="1" applyAlignment="1">
      <alignment horizontal="center" vertical="center" wrapText="1"/>
    </xf>
    <xf numFmtId="0" fontId="103" fillId="12" borderId="36" xfId="0" applyFont="1" applyFill="1" applyBorder="1" applyAlignment="1">
      <alignment horizontal="left" vertical="center" wrapText="1"/>
    </xf>
    <xf numFmtId="0" fontId="103" fillId="12" borderId="38" xfId="0" applyFont="1" applyFill="1" applyBorder="1" applyAlignment="1">
      <alignment horizontal="left" vertical="center" wrapText="1"/>
    </xf>
    <xf numFmtId="0" fontId="103" fillId="12" borderId="6" xfId="0" applyFont="1" applyFill="1" applyBorder="1" applyAlignment="1">
      <alignment horizontal="left" vertical="center" wrapText="1"/>
    </xf>
    <xf numFmtId="9" fontId="106" fillId="12" borderId="201" xfId="0" applyNumberFormat="1" applyFont="1" applyFill="1" applyBorder="1" applyAlignment="1">
      <alignment horizontal="center" vertical="center" wrapText="1"/>
    </xf>
    <xf numFmtId="9" fontId="103" fillId="12" borderId="38" xfId="0" applyNumberFormat="1" applyFont="1" applyFill="1" applyBorder="1" applyAlignment="1">
      <alignment horizontal="center" vertical="center" wrapText="1"/>
    </xf>
    <xf numFmtId="9" fontId="103" fillId="12" borderId="234" xfId="0" applyNumberFormat="1" applyFont="1" applyFill="1" applyBorder="1" applyAlignment="1">
      <alignment horizontal="center" vertical="center" wrapText="1"/>
    </xf>
    <xf numFmtId="9" fontId="103" fillId="12" borderId="6" xfId="0" applyNumberFormat="1" applyFont="1" applyFill="1" applyBorder="1" applyAlignment="1">
      <alignment horizontal="center" vertical="center" wrapText="1"/>
    </xf>
    <xf numFmtId="9" fontId="103" fillId="12" borderId="33" xfId="0" applyNumberFormat="1" applyFont="1" applyFill="1" applyBorder="1" applyAlignment="1" applyProtection="1">
      <alignment horizontal="center" vertical="center" wrapText="1"/>
    </xf>
    <xf numFmtId="9" fontId="103" fillId="12" borderId="225" xfId="0" applyNumberFormat="1" applyFont="1" applyFill="1" applyBorder="1" applyAlignment="1" applyProtection="1">
      <alignment horizontal="center" vertical="center" wrapText="1"/>
    </xf>
    <xf numFmtId="9" fontId="103" fillId="12" borderId="70" xfId="0" applyNumberFormat="1" applyFont="1" applyFill="1" applyBorder="1" applyAlignment="1">
      <alignment horizontal="center" vertical="center" wrapText="1"/>
    </xf>
    <xf numFmtId="9" fontId="103" fillId="12" borderId="166" xfId="0" applyNumberFormat="1" applyFont="1" applyFill="1" applyBorder="1" applyAlignment="1">
      <alignment horizontal="center" vertical="center" wrapText="1"/>
    </xf>
    <xf numFmtId="9" fontId="103" fillId="12" borderId="253" xfId="0" applyNumberFormat="1" applyFont="1" applyFill="1" applyBorder="1" applyAlignment="1">
      <alignment horizontal="center" vertical="center" wrapText="1"/>
    </xf>
    <xf numFmtId="9" fontId="84" fillId="36" borderId="194" xfId="0" applyNumberFormat="1" applyFont="1" applyFill="1" applyBorder="1" applyAlignment="1">
      <alignment horizontal="center" vertical="center" wrapText="1"/>
    </xf>
    <xf numFmtId="9" fontId="84" fillId="45" borderId="193" xfId="0" applyNumberFormat="1" applyFont="1" applyFill="1" applyBorder="1" applyAlignment="1">
      <alignment horizontal="center" vertical="center" wrapText="1"/>
    </xf>
    <xf numFmtId="9" fontId="84" fillId="36" borderId="6" xfId="0" applyNumberFormat="1" applyFont="1" applyFill="1" applyBorder="1" applyAlignment="1">
      <alignment horizontal="center" vertical="center" wrapText="1"/>
    </xf>
    <xf numFmtId="9" fontId="103" fillId="12" borderId="36" xfId="0" applyNumberFormat="1" applyFont="1" applyFill="1" applyBorder="1" applyAlignment="1">
      <alignment horizontal="center" vertical="center" wrapText="1"/>
    </xf>
    <xf numFmtId="9" fontId="103" fillId="12" borderId="220" xfId="0" applyNumberFormat="1" applyFont="1" applyFill="1" applyBorder="1" applyAlignment="1">
      <alignment horizontal="center" vertical="center" wrapText="1"/>
    </xf>
    <xf numFmtId="0" fontId="99" fillId="24" borderId="197" xfId="0" applyFont="1" applyFill="1" applyBorder="1" applyAlignment="1">
      <alignment horizontal="center" vertical="center" wrapText="1"/>
    </xf>
    <xf numFmtId="0" fontId="99" fillId="24" borderId="198" xfId="0" applyFont="1" applyFill="1" applyBorder="1" applyAlignment="1">
      <alignment horizontal="center" vertical="center" wrapText="1"/>
    </xf>
    <xf numFmtId="0" fontId="99" fillId="24" borderId="199" xfId="0" applyFont="1" applyFill="1" applyBorder="1" applyAlignment="1">
      <alignment horizontal="center" vertical="center" wrapText="1"/>
    </xf>
    <xf numFmtId="0" fontId="99" fillId="24" borderId="200" xfId="0" applyFont="1" applyFill="1" applyBorder="1" applyAlignment="1">
      <alignment horizontal="center" vertical="center" wrapText="1"/>
    </xf>
    <xf numFmtId="0" fontId="99" fillId="24" borderId="6" xfId="0" applyFont="1" applyFill="1" applyBorder="1" applyAlignment="1">
      <alignment horizontal="center" vertical="center" wrapText="1"/>
    </xf>
    <xf numFmtId="0" fontId="99" fillId="24" borderId="201" xfId="0" applyFont="1" applyFill="1" applyBorder="1" applyAlignment="1">
      <alignment horizontal="center" vertical="center" wrapText="1"/>
    </xf>
    <xf numFmtId="0" fontId="9" fillId="29" borderId="204" xfId="0" applyFont="1" applyFill="1" applyBorder="1" applyAlignment="1">
      <alignment horizontal="right" vertical="center"/>
    </xf>
    <xf numFmtId="0" fontId="9" fillId="29" borderId="73" xfId="0" applyFont="1" applyFill="1" applyBorder="1" applyAlignment="1">
      <alignment horizontal="right" vertical="center"/>
    </xf>
    <xf numFmtId="49" fontId="15" fillId="0" borderId="186" xfId="0" applyNumberFormat="1" applyFont="1" applyBorder="1" applyAlignment="1" applyProtection="1">
      <alignment horizontal="left" vertical="center" wrapText="1" indent="1"/>
      <protection locked="0"/>
    </xf>
    <xf numFmtId="49" fontId="15" fillId="0" borderId="73" xfId="0" applyNumberFormat="1" applyFont="1" applyBorder="1" applyAlignment="1" applyProtection="1">
      <alignment horizontal="left" vertical="center" wrapText="1" indent="1"/>
      <protection locked="0"/>
    </xf>
    <xf numFmtId="1" fontId="15" fillId="0" borderId="185" xfId="0" applyNumberFormat="1" applyFont="1" applyBorder="1" applyAlignment="1" applyProtection="1">
      <alignment horizontal="left" vertical="center" wrapText="1" indent="1"/>
      <protection locked="0"/>
    </xf>
    <xf numFmtId="1" fontId="15" fillId="0" borderId="6" xfId="0" applyNumberFormat="1" applyFont="1" applyBorder="1" applyAlignment="1" applyProtection="1">
      <alignment horizontal="left" vertical="center" wrapText="1" indent="1"/>
      <protection locked="0"/>
    </xf>
    <xf numFmtId="9" fontId="9" fillId="21" borderId="202" xfId="0" applyNumberFormat="1" applyFont="1" applyFill="1" applyBorder="1" applyAlignment="1">
      <alignment horizontal="right" vertical="center"/>
    </xf>
    <xf numFmtId="9" fontId="9" fillId="21" borderId="114" xfId="0" applyNumberFormat="1" applyFont="1" applyFill="1" applyBorder="1" applyAlignment="1">
      <alignment horizontal="right" vertical="center"/>
    </xf>
    <xf numFmtId="9" fontId="14" fillId="21" borderId="195" xfId="0" applyNumberFormat="1" applyFont="1" applyFill="1" applyBorder="1" applyAlignment="1">
      <alignment horizontal="left" vertical="center" indent="1"/>
    </xf>
    <xf numFmtId="9" fontId="14" fillId="21" borderId="196" xfId="0" applyNumberFormat="1" applyFont="1" applyFill="1" applyBorder="1" applyAlignment="1">
      <alignment horizontal="left" vertical="center" indent="1"/>
    </xf>
    <xf numFmtId="9" fontId="14" fillId="21" borderId="203" xfId="0" applyNumberFormat="1" applyFont="1" applyFill="1" applyBorder="1" applyAlignment="1">
      <alignment horizontal="left" vertical="center" indent="1"/>
    </xf>
    <xf numFmtId="0" fontId="107" fillId="39" borderId="36" xfId="0" applyFont="1" applyFill="1" applyBorder="1" applyAlignment="1">
      <alignment horizontal="left" vertical="center" wrapText="1"/>
    </xf>
    <xf numFmtId="9" fontId="107" fillId="39" borderId="33" xfId="0" applyNumberFormat="1" applyFont="1" applyFill="1" applyBorder="1" applyAlignment="1">
      <alignment horizontal="center" vertical="center" wrapText="1"/>
    </xf>
    <xf numFmtId="9" fontId="107" fillId="39" borderId="225" xfId="0" applyNumberFormat="1" applyFont="1" applyFill="1" applyBorder="1" applyAlignment="1">
      <alignment horizontal="center" vertical="center" wrapText="1"/>
    </xf>
    <xf numFmtId="9" fontId="107" fillId="39" borderId="36" xfId="0" applyNumberFormat="1" applyFont="1" applyFill="1" applyBorder="1" applyAlignment="1">
      <alignment horizontal="center" vertical="center" wrapText="1"/>
    </xf>
    <xf numFmtId="9" fontId="107" fillId="39" borderId="220" xfId="0" applyNumberFormat="1" applyFont="1" applyFill="1" applyBorder="1" applyAlignment="1">
      <alignment horizontal="center" vertical="center" wrapText="1"/>
    </xf>
    <xf numFmtId="9" fontId="107" fillId="39" borderId="6" xfId="0" applyNumberFormat="1" applyFont="1" applyFill="1" applyBorder="1" applyAlignment="1">
      <alignment horizontal="center" vertical="center" wrapText="1"/>
    </xf>
    <xf numFmtId="14" fontId="15" fillId="0" borderId="185" xfId="0" applyNumberFormat="1" applyFont="1" applyBorder="1" applyAlignment="1" applyProtection="1">
      <alignment horizontal="left" vertical="center" indent="1" shrinkToFit="1"/>
      <protection locked="0"/>
    </xf>
    <xf numFmtId="14" fontId="15" fillId="0" borderId="6" xfId="0" applyNumberFormat="1" applyFont="1" applyBorder="1" applyAlignment="1" applyProtection="1">
      <alignment horizontal="left" vertical="center" indent="1" shrinkToFit="1"/>
      <protection locked="0"/>
    </xf>
    <xf numFmtId="9" fontId="9" fillId="29" borderId="200" xfId="0" applyNumberFormat="1" applyFont="1" applyFill="1" applyBorder="1" applyAlignment="1">
      <alignment horizontal="right" vertical="center" wrapText="1"/>
    </xf>
    <xf numFmtId="9" fontId="9" fillId="29" borderId="6" xfId="0" applyNumberFormat="1" applyFont="1" applyFill="1" applyBorder="1" applyAlignment="1">
      <alignment horizontal="right" vertical="center" wrapText="1"/>
    </xf>
    <xf numFmtId="0" fontId="58" fillId="29" borderId="200" xfId="0" applyFont="1" applyFill="1" applyBorder="1" applyAlignment="1">
      <alignment horizontal="right" vertical="center"/>
    </xf>
    <xf numFmtId="0" fontId="9" fillId="29" borderId="6" xfId="0" applyFont="1" applyFill="1" applyBorder="1" applyAlignment="1">
      <alignment horizontal="right" vertical="center"/>
    </xf>
    <xf numFmtId="0" fontId="16" fillId="3" borderId="6" xfId="0" applyFont="1" applyFill="1" applyBorder="1" applyAlignment="1" applyProtection="1">
      <alignment horizontal="left" vertical="top" wrapText="1" indent="1"/>
      <protection locked="0"/>
    </xf>
    <xf numFmtId="0" fontId="16" fillId="3" borderId="201" xfId="0" applyFont="1" applyFill="1" applyBorder="1" applyAlignment="1" applyProtection="1">
      <alignment horizontal="left" vertical="top" wrapText="1" indent="1"/>
      <protection locked="0"/>
    </xf>
    <xf numFmtId="0" fontId="16" fillId="3" borderId="73" xfId="0" applyFont="1" applyFill="1" applyBorder="1" applyAlignment="1" applyProtection="1">
      <alignment horizontal="left" vertical="top" wrapText="1" indent="1"/>
      <protection locked="0"/>
    </xf>
    <xf numFmtId="0" fontId="16" fillId="3" borderId="205" xfId="0" applyFont="1" applyFill="1" applyBorder="1" applyAlignment="1" applyProtection="1">
      <alignment horizontal="left" vertical="top" wrapText="1" indent="1"/>
      <protection locked="0"/>
    </xf>
    <xf numFmtId="0" fontId="58" fillId="35" borderId="200" xfId="0" applyFont="1" applyFill="1" applyBorder="1" applyAlignment="1">
      <alignment horizontal="right" vertical="center"/>
    </xf>
    <xf numFmtId="0" fontId="9" fillId="35" borderId="6" xfId="0" applyFont="1" applyFill="1" applyBorder="1" applyAlignment="1">
      <alignment horizontal="right" vertical="center"/>
    </xf>
    <xf numFmtId="0" fontId="84" fillId="23" borderId="109" xfId="0" applyFont="1" applyFill="1" applyBorder="1" applyAlignment="1">
      <alignment horizontal="center" vertical="center"/>
    </xf>
    <xf numFmtId="0" fontId="120" fillId="26" borderId="114" xfId="0" applyFont="1" applyFill="1" applyBorder="1"/>
    <xf numFmtId="0" fontId="120" fillId="26" borderId="122" xfId="0" applyFont="1" applyFill="1" applyBorder="1"/>
    <xf numFmtId="0" fontId="84" fillId="23" borderId="123" xfId="0" applyFont="1" applyFill="1" applyBorder="1" applyAlignment="1">
      <alignment horizontal="center" vertical="center"/>
    </xf>
    <xf numFmtId="0" fontId="120" fillId="26" borderId="110" xfId="0" applyFont="1" applyFill="1" applyBorder="1"/>
    <xf numFmtId="0" fontId="39" fillId="28" borderId="125" xfId="0" applyFont="1" applyFill="1" applyBorder="1" applyAlignment="1">
      <alignment horizontal="center" vertical="center"/>
    </xf>
    <xf numFmtId="0" fontId="113" fillId="25" borderId="73" xfId="0" applyFont="1" applyFill="1" applyBorder="1" applyAlignment="1">
      <alignment vertical="center"/>
    </xf>
    <xf numFmtId="0" fontId="113" fillId="25" borderId="113" xfId="0" applyFont="1" applyFill="1" applyBorder="1" applyAlignment="1">
      <alignment vertical="center"/>
    </xf>
    <xf numFmtId="0" fontId="27" fillId="47" borderId="76" xfId="0" applyFont="1" applyFill="1" applyBorder="1" applyAlignment="1" applyProtection="1">
      <alignment horizontal="right" vertical="center" wrapText="1"/>
    </xf>
    <xf numFmtId="0" fontId="115" fillId="25" borderId="6" xfId="0" applyFont="1" applyFill="1" applyBorder="1" applyProtection="1"/>
    <xf numFmtId="0" fontId="5" fillId="47" borderId="6" xfId="0" applyFont="1" applyFill="1" applyBorder="1" applyAlignment="1" applyProtection="1">
      <alignment vertical="center"/>
    </xf>
    <xf numFmtId="0" fontId="116" fillId="25" borderId="7" xfId="0" applyFont="1" applyFill="1" applyBorder="1" applyProtection="1"/>
    <xf numFmtId="0" fontId="39" fillId="48" borderId="112" xfId="0" applyFont="1" applyFill="1" applyBorder="1" applyAlignment="1">
      <alignment horizontal="center" vertical="center"/>
    </xf>
    <xf numFmtId="0" fontId="113" fillId="25" borderId="124" xfId="0" applyFont="1" applyFill="1" applyBorder="1" applyAlignment="1">
      <alignment vertical="center"/>
    </xf>
    <xf numFmtId="0" fontId="27" fillId="47" borderId="112" xfId="0" applyFont="1" applyFill="1" applyBorder="1" applyAlignment="1" applyProtection="1">
      <alignment horizontal="right" vertical="center" wrapText="1"/>
    </xf>
    <xf numFmtId="0" fontId="115" fillId="25" borderId="73" xfId="0" applyFont="1" applyFill="1" applyBorder="1" applyProtection="1"/>
    <xf numFmtId="0" fontId="27" fillId="48" borderId="130" xfId="0" applyFont="1" applyFill="1" applyBorder="1" applyAlignment="1">
      <alignment horizontal="center" vertical="center" wrapText="1"/>
    </xf>
    <xf numFmtId="0" fontId="113" fillId="25" borderId="5" xfId="0" applyFont="1" applyFill="1" applyBorder="1" applyAlignment="1">
      <alignment vertical="center"/>
    </xf>
    <xf numFmtId="0" fontId="113" fillId="25" borderId="13" xfId="0" applyFont="1" applyFill="1" applyBorder="1" applyAlignment="1">
      <alignment vertical="center"/>
    </xf>
    <xf numFmtId="0" fontId="18" fillId="48" borderId="76" xfId="0" applyFont="1" applyFill="1" applyBorder="1" applyAlignment="1">
      <alignment horizontal="center" vertical="top"/>
    </xf>
    <xf numFmtId="0" fontId="10" fillId="25" borderId="6" xfId="0" applyFont="1" applyFill="1" applyBorder="1"/>
    <xf numFmtId="0" fontId="10" fillId="25" borderId="7" xfId="0" applyFont="1" applyFill="1" applyBorder="1"/>
    <xf numFmtId="0" fontId="27" fillId="28" borderId="4" xfId="0" applyFont="1" applyFill="1" applyBorder="1" applyAlignment="1">
      <alignment horizontal="center" vertical="center"/>
    </xf>
    <xf numFmtId="0" fontId="113" fillId="25" borderId="131" xfId="0" applyFont="1" applyFill="1" applyBorder="1" applyAlignment="1">
      <alignment vertical="center"/>
    </xf>
    <xf numFmtId="0" fontId="18" fillId="28" borderId="10" xfId="0" applyFont="1" applyFill="1" applyBorder="1" applyAlignment="1">
      <alignment horizontal="center" vertical="top"/>
    </xf>
    <xf numFmtId="0" fontId="10" fillId="25" borderId="111" xfId="0" applyFont="1" applyFill="1" applyBorder="1"/>
    <xf numFmtId="0" fontId="113" fillId="25" borderId="126" xfId="0" applyFont="1" applyFill="1" applyBorder="1" applyAlignment="1" applyProtection="1">
      <alignment horizontal="center" vertical="center"/>
    </xf>
    <xf numFmtId="0" fontId="113" fillId="25" borderId="113" xfId="0" applyFont="1" applyFill="1" applyBorder="1" applyAlignment="1" applyProtection="1">
      <alignment horizontal="center" vertical="center"/>
    </xf>
    <xf numFmtId="1" fontId="28" fillId="47" borderId="125" xfId="0" applyNumberFormat="1" applyFont="1" applyFill="1" applyBorder="1" applyAlignment="1" applyProtection="1">
      <alignment horizontal="center" vertical="center" wrapText="1"/>
    </xf>
    <xf numFmtId="1" fontId="28" fillId="47" borderId="187" xfId="0" applyNumberFormat="1" applyFont="1" applyFill="1" applyBorder="1" applyAlignment="1" applyProtection="1">
      <alignment horizontal="center" vertical="center" wrapText="1"/>
    </xf>
    <xf numFmtId="0" fontId="28" fillId="47" borderId="6" xfId="0" applyNumberFormat="1" applyFont="1" applyFill="1" applyBorder="1" applyAlignment="1" applyProtection="1">
      <alignment horizontal="center" vertical="center" wrapText="1"/>
    </xf>
    <xf numFmtId="0" fontId="28" fillId="47" borderId="111" xfId="0" applyNumberFormat="1" applyFont="1" applyFill="1" applyBorder="1" applyAlignment="1" applyProtection="1">
      <alignment horizontal="center" vertical="center" wrapText="1"/>
    </xf>
    <xf numFmtId="9" fontId="82" fillId="22" borderId="114" xfId="0" applyNumberFormat="1" applyFont="1" applyFill="1" applyBorder="1" applyAlignment="1">
      <alignment horizontal="center" vertical="center" wrapText="1"/>
    </xf>
    <xf numFmtId="9" fontId="82" fillId="22" borderId="110" xfId="0" applyNumberFormat="1" applyFont="1" applyFill="1" applyBorder="1" applyAlignment="1">
      <alignment horizontal="center" vertical="center" wrapText="1"/>
    </xf>
    <xf numFmtId="9" fontId="82" fillId="22" borderId="73" xfId="0" applyNumberFormat="1" applyFont="1" applyFill="1" applyBorder="1" applyAlignment="1">
      <alignment horizontal="center" vertical="center" wrapText="1"/>
    </xf>
    <xf numFmtId="9" fontId="82" fillId="22" borderId="113" xfId="0" applyNumberFormat="1" applyFont="1" applyFill="1" applyBorder="1" applyAlignment="1">
      <alignment horizontal="center" vertical="center" wrapText="1"/>
    </xf>
    <xf numFmtId="0" fontId="111" fillId="50" borderId="6" xfId="0" applyFont="1" applyFill="1" applyBorder="1" applyAlignment="1">
      <alignment horizontal="left" vertical="center"/>
    </xf>
    <xf numFmtId="0" fontId="112" fillId="37" borderId="6" xfId="0" applyFont="1" applyFill="1" applyBorder="1" applyAlignment="1">
      <alignment horizontal="left" vertical="center"/>
    </xf>
    <xf numFmtId="9" fontId="109" fillId="37" borderId="27" xfId="0" applyNumberFormat="1" applyFont="1" applyFill="1" applyBorder="1" applyAlignment="1">
      <alignment horizontal="left" vertical="center"/>
    </xf>
    <xf numFmtId="0" fontId="117" fillId="47" borderId="6" xfId="0" applyFont="1" applyFill="1" applyBorder="1" applyAlignment="1">
      <alignment horizontal="center" vertical="center"/>
    </xf>
    <xf numFmtId="0" fontId="113" fillId="25" borderId="6" xfId="0" applyFont="1" applyFill="1" applyBorder="1"/>
    <xf numFmtId="0" fontId="113" fillId="25" borderId="111" xfId="0" applyFont="1" applyFill="1" applyBorder="1"/>
    <xf numFmtId="0" fontId="119" fillId="47" borderId="112" xfId="0" applyFont="1" applyFill="1" applyBorder="1" applyAlignment="1">
      <alignment horizontal="center"/>
    </xf>
    <xf numFmtId="0" fontId="113" fillId="25" borderId="73" xfId="0" applyFont="1" applyFill="1" applyBorder="1"/>
    <xf numFmtId="0" fontId="113" fillId="25" borderId="124" xfId="0" applyFont="1" applyFill="1" applyBorder="1"/>
    <xf numFmtId="0" fontId="16" fillId="0" borderId="11" xfId="0" applyFont="1" applyBorder="1" applyAlignment="1" applyProtection="1">
      <alignment horizontal="left" vertical="top" wrapText="1"/>
      <protection locked="0"/>
    </xf>
    <xf numFmtId="0" fontId="10" fillId="0" borderId="11" xfId="0" applyFont="1" applyBorder="1" applyProtection="1">
      <protection locked="0"/>
    </xf>
    <xf numFmtId="0" fontId="10" fillId="0" borderId="115" xfId="0" applyFont="1" applyBorder="1" applyProtection="1">
      <protection locked="0"/>
    </xf>
    <xf numFmtId="9" fontId="84" fillId="23" borderId="127" xfId="0" applyNumberFormat="1" applyFont="1" applyFill="1" applyBorder="1" applyAlignment="1">
      <alignment horizontal="center" vertical="center"/>
    </xf>
    <xf numFmtId="0" fontId="120" fillId="26" borderId="128" xfId="0" applyFont="1" applyFill="1" applyBorder="1"/>
    <xf numFmtId="0" fontId="120" fillId="26" borderId="129" xfId="0" applyFont="1" applyFill="1" applyBorder="1"/>
    <xf numFmtId="0" fontId="39" fillId="47" borderId="76" xfId="0" applyFont="1" applyFill="1" applyBorder="1" applyAlignment="1">
      <alignment horizontal="center" vertical="top"/>
    </xf>
    <xf numFmtId="0" fontId="113" fillId="25" borderId="7" xfId="0" applyFont="1" applyFill="1" applyBorder="1"/>
    <xf numFmtId="0" fontId="117" fillId="47" borderId="130" xfId="0" applyFont="1" applyFill="1" applyBorder="1" applyAlignment="1">
      <alignment horizontal="center" vertical="center"/>
    </xf>
    <xf numFmtId="0" fontId="113" fillId="25" borderId="5" xfId="0" applyFont="1" applyFill="1" applyBorder="1"/>
    <xf numFmtId="0" fontId="113" fillId="25" borderId="13" xfId="0" applyFont="1" applyFill="1" applyBorder="1"/>
    <xf numFmtId="0" fontId="79" fillId="49" borderId="116" xfId="0" applyFont="1" applyFill="1" applyBorder="1" applyAlignment="1">
      <alignment horizontal="center" vertical="center"/>
    </xf>
    <xf numFmtId="0" fontId="79" fillId="49" borderId="117" xfId="0" applyFont="1" applyFill="1" applyBorder="1" applyAlignment="1">
      <alignment horizontal="center" vertical="center"/>
    </xf>
    <xf numFmtId="9" fontId="79" fillId="49" borderId="114" xfId="0" applyNumberFormat="1" applyFont="1" applyFill="1" applyBorder="1" applyAlignment="1">
      <alignment horizontal="center" vertical="center"/>
    </xf>
    <xf numFmtId="9" fontId="79" fillId="49" borderId="110" xfId="0" applyNumberFormat="1" applyFont="1" applyFill="1" applyBorder="1" applyAlignment="1">
      <alignment horizontal="center" vertical="center"/>
    </xf>
    <xf numFmtId="0" fontId="84" fillId="23" borderId="171" xfId="0" applyFont="1" applyFill="1" applyBorder="1" applyAlignment="1">
      <alignment horizontal="center" vertical="center"/>
    </xf>
    <xf numFmtId="0" fontId="84" fillId="23" borderId="172" xfId="0" applyFont="1" applyFill="1" applyBorder="1" applyAlignment="1">
      <alignment horizontal="center" vertical="center"/>
    </xf>
    <xf numFmtId="0" fontId="112" fillId="37" borderId="73" xfId="0" applyFont="1" applyFill="1" applyBorder="1" applyAlignment="1">
      <alignment horizontal="left" vertical="center"/>
    </xf>
    <xf numFmtId="9" fontId="109" fillId="50" borderId="27" xfId="0" applyNumberFormat="1" applyFont="1" applyFill="1" applyBorder="1" applyAlignment="1">
      <alignment horizontal="left" vertical="center"/>
    </xf>
    <xf numFmtId="0" fontId="112" fillId="37" borderId="29" xfId="0" applyFont="1" applyFill="1" applyBorder="1" applyAlignment="1">
      <alignment horizontal="left" vertical="center"/>
    </xf>
    <xf numFmtId="0" fontId="112" fillId="37" borderId="179" xfId="0" applyFont="1" applyFill="1" applyBorder="1" applyAlignment="1">
      <alignment horizontal="left" vertical="center"/>
    </xf>
    <xf numFmtId="0" fontId="112" fillId="37" borderId="28" xfId="0" applyFont="1" applyFill="1" applyBorder="1" applyAlignment="1">
      <alignment horizontal="left" vertical="center"/>
    </xf>
    <xf numFmtId="0" fontId="110" fillId="25" borderId="173" xfId="0" applyFont="1" applyFill="1" applyBorder="1" applyAlignment="1">
      <alignment horizontal="left" vertical="center"/>
    </xf>
    <xf numFmtId="0" fontId="110" fillId="25" borderId="27" xfId="0" applyFont="1" applyFill="1" applyBorder="1" applyAlignment="1">
      <alignment horizontal="left" vertical="center"/>
    </xf>
    <xf numFmtId="0" fontId="28" fillId="47" borderId="10" xfId="0" applyNumberFormat="1" applyFont="1" applyFill="1" applyBorder="1" applyAlignment="1" applyProtection="1">
      <alignment horizontal="center" vertical="center" wrapText="1"/>
    </xf>
    <xf numFmtId="14" fontId="28" fillId="47" borderId="10" xfId="0" applyNumberFormat="1" applyFont="1" applyFill="1" applyBorder="1" applyAlignment="1" applyProtection="1">
      <alignment horizontal="center" vertical="center" wrapText="1"/>
    </xf>
    <xf numFmtId="14" fontId="28" fillId="47" borderId="6" xfId="0" applyNumberFormat="1" applyFont="1" applyFill="1" applyBorder="1" applyAlignment="1" applyProtection="1">
      <alignment horizontal="center" vertical="center" wrapText="1"/>
    </xf>
    <xf numFmtId="0" fontId="110" fillId="25" borderId="29" xfId="0" applyFont="1" applyFill="1" applyBorder="1" applyAlignment="1">
      <alignment horizontal="left" vertical="center"/>
    </xf>
    <xf numFmtId="0" fontId="110" fillId="25" borderId="6" xfId="0" applyFont="1" applyFill="1" applyBorder="1" applyAlignment="1">
      <alignment horizontal="left" vertical="center"/>
    </xf>
    <xf numFmtId="0" fontId="111" fillId="50" borderId="28" xfId="0" applyFont="1" applyFill="1" applyBorder="1" applyAlignment="1">
      <alignment horizontal="left" vertical="center"/>
    </xf>
    <xf numFmtId="0" fontId="84" fillId="26" borderId="27" xfId="0" applyFont="1" applyFill="1" applyBorder="1" applyAlignment="1">
      <alignment horizontal="center" vertical="center"/>
    </xf>
    <xf numFmtId="0" fontId="21" fillId="4" borderId="145" xfId="0" applyFont="1" applyFill="1" applyBorder="1" applyAlignment="1">
      <alignment horizontal="center" vertical="center"/>
    </xf>
    <xf numFmtId="0" fontId="74" fillId="0" borderId="146" xfId="0" applyFont="1" applyBorder="1"/>
    <xf numFmtId="0" fontId="21" fillId="4" borderId="153" xfId="0" applyFont="1" applyFill="1" applyBorder="1" applyAlignment="1">
      <alignment horizontal="center" vertical="center"/>
    </xf>
    <xf numFmtId="0" fontId="74" fillId="0" borderId="147" xfId="0" applyFont="1" applyBorder="1"/>
    <xf numFmtId="9" fontId="80" fillId="22" borderId="145" xfId="0" applyNumberFormat="1" applyFont="1" applyFill="1" applyBorder="1" applyAlignment="1">
      <alignment horizontal="center" vertical="center" wrapText="1"/>
    </xf>
    <xf numFmtId="9" fontId="80" fillId="22" borderId="146" xfId="0" applyNumberFormat="1" applyFont="1" applyFill="1" applyBorder="1" applyAlignment="1">
      <alignment horizontal="center" vertical="center" wrapText="1"/>
    </xf>
    <xf numFmtId="9" fontId="80" fillId="22" borderId="147" xfId="0" applyNumberFormat="1" applyFont="1" applyFill="1" applyBorder="1" applyAlignment="1">
      <alignment horizontal="center" vertical="center" wrapText="1"/>
    </xf>
    <xf numFmtId="9" fontId="80" fillId="22" borderId="148" xfId="0" applyNumberFormat="1" applyFont="1" applyFill="1" applyBorder="1" applyAlignment="1">
      <alignment horizontal="center" vertical="center" wrapText="1"/>
    </xf>
    <xf numFmtId="9" fontId="80" fillId="22" borderId="6" xfId="0" applyNumberFormat="1" applyFont="1" applyFill="1" applyBorder="1" applyAlignment="1">
      <alignment horizontal="center" vertical="center" wrapText="1"/>
    </xf>
    <xf numFmtId="9" fontId="80" fillId="22" borderId="149" xfId="0" applyNumberFormat="1" applyFont="1" applyFill="1" applyBorder="1" applyAlignment="1">
      <alignment horizontal="center" vertical="center" wrapText="1"/>
    </xf>
    <xf numFmtId="9" fontId="80" fillId="22" borderId="150" xfId="0" applyNumberFormat="1" applyFont="1" applyFill="1" applyBorder="1" applyAlignment="1">
      <alignment horizontal="center" vertical="center" wrapText="1"/>
    </xf>
    <xf numFmtId="9" fontId="80" fillId="22" borderId="151" xfId="0" applyNumberFormat="1" applyFont="1" applyFill="1" applyBorder="1" applyAlignment="1">
      <alignment horizontal="center" vertical="center" wrapText="1"/>
    </xf>
    <xf numFmtId="9" fontId="80" fillId="22" borderId="152" xfId="0" applyNumberFormat="1" applyFont="1" applyFill="1" applyBorder="1" applyAlignment="1">
      <alignment horizontal="center" vertical="center" wrapText="1"/>
    </xf>
    <xf numFmtId="0" fontId="28" fillId="6" borderId="148" xfId="0" applyFont="1" applyFill="1" applyBorder="1" applyAlignment="1" applyProtection="1">
      <alignment horizontal="center" vertical="center" wrapText="1"/>
    </xf>
    <xf numFmtId="0" fontId="28" fillId="6" borderId="6" xfId="0" applyFont="1" applyFill="1" applyBorder="1" applyAlignment="1" applyProtection="1">
      <alignment horizontal="center" vertical="center" wrapText="1"/>
    </xf>
    <xf numFmtId="0" fontId="28" fillId="6" borderId="31" xfId="0" applyFont="1" applyFill="1" applyBorder="1" applyAlignment="1" applyProtection="1">
      <alignment horizontal="center" vertical="center" wrapText="1"/>
    </xf>
    <xf numFmtId="14" fontId="28" fillId="6" borderId="30" xfId="0" applyNumberFormat="1" applyFont="1" applyFill="1" applyBorder="1" applyAlignment="1" applyProtection="1">
      <alignment horizontal="center" vertical="center"/>
    </xf>
    <xf numFmtId="14" fontId="28" fillId="6" borderId="6" xfId="0" applyNumberFormat="1" applyFont="1" applyFill="1" applyBorder="1" applyAlignment="1" applyProtection="1">
      <alignment horizontal="center" vertical="center"/>
    </xf>
    <xf numFmtId="0" fontId="28" fillId="6" borderId="6" xfId="0" applyNumberFormat="1" applyFont="1" applyFill="1" applyBorder="1" applyAlignment="1" applyProtection="1">
      <alignment horizontal="center" vertical="center" wrapText="1"/>
    </xf>
    <xf numFmtId="0" fontId="28" fillId="6" borderId="149" xfId="0" applyNumberFormat="1" applyFont="1" applyFill="1" applyBorder="1" applyAlignment="1" applyProtection="1">
      <alignment horizontal="center" vertical="center" wrapText="1"/>
    </xf>
    <xf numFmtId="9" fontId="21" fillId="4" borderId="145" xfId="0" applyNumberFormat="1" applyFont="1" applyFill="1" applyBorder="1" applyAlignment="1">
      <alignment horizontal="center" vertical="center"/>
    </xf>
    <xf numFmtId="9" fontId="21" fillId="4" borderId="146" xfId="0" applyNumberFormat="1" applyFont="1" applyFill="1" applyBorder="1" applyAlignment="1">
      <alignment horizontal="center" vertical="center"/>
    </xf>
    <xf numFmtId="9" fontId="21" fillId="4" borderId="147" xfId="0" applyNumberFormat="1" applyFont="1" applyFill="1" applyBorder="1" applyAlignment="1">
      <alignment horizontal="center" vertical="center"/>
    </xf>
    <xf numFmtId="9" fontId="92" fillId="51" borderId="6" xfId="1" applyFont="1" applyFill="1" applyBorder="1" applyAlignment="1" applyProtection="1">
      <alignment horizontal="center" vertical="center"/>
      <protection locked="0"/>
    </xf>
    <xf numFmtId="0" fontId="28" fillId="6" borderId="151" xfId="0" applyNumberFormat="1" applyFont="1" applyFill="1" applyBorder="1" applyAlignment="1" applyProtection="1">
      <alignment horizontal="center" vertical="center"/>
    </xf>
    <xf numFmtId="0" fontId="28" fillId="6" borderId="188" xfId="0" applyNumberFormat="1" applyFont="1" applyFill="1" applyBorder="1" applyAlignment="1" applyProtection="1">
      <alignment horizontal="center" vertical="center"/>
    </xf>
    <xf numFmtId="0" fontId="28" fillId="6" borderId="151" xfId="0" applyFont="1" applyFill="1" applyBorder="1" applyAlignment="1" applyProtection="1">
      <alignment horizontal="center" vertical="center"/>
    </xf>
    <xf numFmtId="0" fontId="28" fillId="6" borderId="152" xfId="0" applyFont="1" applyFill="1" applyBorder="1" applyAlignment="1" applyProtection="1">
      <alignment horizontal="center" vertical="center"/>
    </xf>
    <xf numFmtId="1" fontId="28" fillId="6" borderId="154" xfId="0" applyNumberFormat="1" applyFont="1" applyFill="1" applyBorder="1" applyAlignment="1" applyProtection="1">
      <alignment horizontal="center" vertical="center" wrapText="1"/>
    </xf>
    <xf numFmtId="1" fontId="28" fillId="6" borderId="151" xfId="0" applyNumberFormat="1" applyFont="1" applyFill="1" applyBorder="1" applyAlignment="1" applyProtection="1">
      <alignment horizontal="center" vertical="center" wrapText="1"/>
    </xf>
    <xf numFmtId="0" fontId="28" fillId="6" borderId="30" xfId="0" applyNumberFormat="1" applyFont="1" applyFill="1" applyBorder="1" applyAlignment="1" applyProtection="1">
      <alignment horizontal="center" vertical="center"/>
    </xf>
    <xf numFmtId="0" fontId="28" fillId="6" borderId="6" xfId="0" applyNumberFormat="1" applyFont="1" applyFill="1" applyBorder="1" applyAlignment="1" applyProtection="1">
      <alignment horizontal="center" vertical="center"/>
    </xf>
    <xf numFmtId="0" fontId="93" fillId="51" borderId="274" xfId="0" applyFont="1" applyFill="1" applyBorder="1" applyAlignment="1">
      <alignment horizontal="center" vertical="center"/>
    </xf>
    <xf numFmtId="0" fontId="118" fillId="6" borderId="6" xfId="0" applyFont="1" applyFill="1" applyBorder="1" applyAlignment="1">
      <alignment horizontal="center" vertical="center" wrapText="1"/>
    </xf>
    <xf numFmtId="0" fontId="44" fillId="2" borderId="32" xfId="0" applyFont="1" applyFill="1" applyBorder="1" applyAlignment="1" applyProtection="1">
      <alignment horizontal="left" vertical="center" wrapText="1" indent="1"/>
      <protection locked="0"/>
    </xf>
    <xf numFmtId="0" fontId="44" fillId="2" borderId="155" xfId="0" applyFont="1" applyFill="1" applyBorder="1" applyAlignment="1" applyProtection="1">
      <alignment horizontal="left" vertical="center" wrapText="1" indent="1"/>
      <protection locked="0"/>
    </xf>
    <xf numFmtId="0" fontId="44" fillId="2" borderId="156" xfId="0" applyFont="1" applyFill="1" applyBorder="1" applyAlignment="1" applyProtection="1">
      <alignment horizontal="left" vertical="center" wrapText="1" indent="1"/>
      <protection locked="0"/>
    </xf>
    <xf numFmtId="0" fontId="44" fillId="2" borderId="157" xfId="0" applyFont="1" applyFill="1" applyBorder="1" applyAlignment="1" applyProtection="1">
      <alignment horizontal="left" vertical="center" wrapText="1" indent="1"/>
      <protection locked="0"/>
    </xf>
    <xf numFmtId="0" fontId="117" fillId="6" borderId="6" xfId="0" applyFont="1" applyFill="1" applyBorder="1" applyAlignment="1">
      <alignment horizontal="center" vertical="center"/>
    </xf>
    <xf numFmtId="0" fontId="117" fillId="6" borderId="149" xfId="0" applyFont="1" applyFill="1" applyBorder="1" applyAlignment="1">
      <alignment horizontal="center" vertical="center"/>
    </xf>
    <xf numFmtId="0" fontId="16" fillId="0" borderId="6" xfId="0" applyFont="1" applyBorder="1" applyAlignment="1" applyProtection="1">
      <alignment horizontal="center" vertical="top" wrapText="1"/>
      <protection locked="0"/>
    </xf>
    <xf numFmtId="0" fontId="16" fillId="0" borderId="149" xfId="0" applyFont="1" applyBorder="1" applyAlignment="1" applyProtection="1">
      <alignment horizontal="center" vertical="top" wrapText="1"/>
      <protection locked="0"/>
    </xf>
    <xf numFmtId="0" fontId="21" fillId="3" borderId="76" xfId="0" applyFont="1" applyFill="1" applyBorder="1" applyAlignment="1">
      <alignment horizontal="left" vertical="center" wrapText="1" indent="1"/>
    </xf>
    <xf numFmtId="0" fontId="74" fillId="0" borderId="6" xfId="0" applyFont="1" applyBorder="1" applyAlignment="1">
      <alignment horizontal="left" indent="1"/>
    </xf>
    <xf numFmtId="0" fontId="7" fillId="3" borderId="130" xfId="0" applyFont="1" applyFill="1" applyBorder="1" applyAlignment="1">
      <alignment horizontal="left" vertical="center" indent="1"/>
    </xf>
    <xf numFmtId="0" fontId="7" fillId="3" borderId="5" xfId="0" applyFont="1" applyFill="1" applyBorder="1" applyAlignment="1">
      <alignment horizontal="left" vertical="center" indent="1"/>
    </xf>
    <xf numFmtId="0" fontId="7" fillId="3" borderId="273" xfId="0" applyFont="1" applyFill="1" applyBorder="1" applyAlignment="1">
      <alignment horizontal="left" vertical="center" indent="1"/>
    </xf>
    <xf numFmtId="0" fontId="38" fillId="3" borderId="135" xfId="0" applyFont="1" applyFill="1" applyBorder="1" applyAlignment="1" applyProtection="1">
      <alignment horizontal="center"/>
      <protection locked="0"/>
    </xf>
    <xf numFmtId="0" fontId="38" fillId="3" borderId="73" xfId="0" applyFont="1" applyFill="1" applyBorder="1" applyAlignment="1" applyProtection="1">
      <alignment horizontal="center"/>
      <protection locked="0"/>
    </xf>
    <xf numFmtId="0" fontId="38" fillId="3" borderId="113" xfId="0" applyFont="1" applyFill="1" applyBorder="1" applyAlignment="1" applyProtection="1">
      <alignment horizontal="center"/>
      <protection locked="0"/>
    </xf>
    <xf numFmtId="0" fontId="38" fillId="3" borderId="112" xfId="0" applyFont="1" applyFill="1" applyBorder="1" applyAlignment="1" applyProtection="1">
      <alignment horizontal="center"/>
      <protection locked="0"/>
    </xf>
    <xf numFmtId="0" fontId="38" fillId="3" borderId="272" xfId="0" applyFont="1" applyFill="1" applyBorder="1" applyAlignment="1" applyProtection="1">
      <alignment horizontal="center"/>
      <protection locked="0"/>
    </xf>
    <xf numFmtId="0" fontId="96" fillId="3" borderId="76" xfId="0" applyNumberFormat="1" applyFont="1" applyFill="1" applyBorder="1" applyAlignment="1">
      <alignment horizontal="left" vertical="center" indent="1"/>
    </xf>
    <xf numFmtId="0" fontId="96" fillId="3" borderId="6" xfId="0" applyNumberFormat="1" applyFont="1" applyFill="1" applyBorder="1" applyAlignment="1">
      <alignment horizontal="left" vertical="center" indent="1"/>
    </xf>
    <xf numFmtId="0" fontId="96" fillId="3" borderId="17" xfId="0" applyNumberFormat="1" applyFont="1" applyFill="1" applyBorder="1" applyAlignment="1">
      <alignment horizontal="left" vertical="center" indent="1"/>
    </xf>
    <xf numFmtId="0" fontId="6" fillId="3" borderId="76" xfId="0" applyNumberFormat="1" applyFont="1" applyFill="1" applyBorder="1" applyAlignment="1">
      <alignment horizontal="left" vertical="center" indent="1"/>
    </xf>
    <xf numFmtId="0" fontId="6" fillId="3" borderId="6" xfId="0" applyNumberFormat="1" applyFont="1" applyFill="1" applyBorder="1" applyAlignment="1">
      <alignment horizontal="left" vertical="center" indent="1"/>
    </xf>
    <xf numFmtId="0" fontId="6" fillId="3" borderId="17" xfId="0" applyNumberFormat="1" applyFont="1" applyFill="1" applyBorder="1" applyAlignment="1">
      <alignment horizontal="left" vertical="center" indent="1"/>
    </xf>
    <xf numFmtId="0" fontId="6" fillId="3" borderId="76" xfId="0" applyFont="1" applyFill="1" applyBorder="1" applyAlignment="1">
      <alignment horizontal="left" vertical="center" indent="1"/>
    </xf>
    <xf numFmtId="0" fontId="6" fillId="3" borderId="6" xfId="0" applyFont="1" applyFill="1" applyBorder="1" applyAlignment="1">
      <alignment horizontal="left" vertical="center" indent="1"/>
    </xf>
    <xf numFmtId="0" fontId="6" fillId="3" borderId="17" xfId="0" applyFont="1" applyFill="1" applyBorder="1" applyAlignment="1">
      <alignment horizontal="left" vertical="center" indent="1"/>
    </xf>
    <xf numFmtId="0" fontId="7" fillId="3" borderId="271" xfId="0" applyFont="1" applyFill="1" applyBorder="1" applyAlignment="1">
      <alignment horizontal="left" vertical="center" indent="1"/>
    </xf>
    <xf numFmtId="0" fontId="7" fillId="3" borderId="131" xfId="0" applyFont="1" applyFill="1" applyBorder="1" applyAlignment="1">
      <alignment horizontal="left" vertical="center" indent="1"/>
    </xf>
    <xf numFmtId="0" fontId="6" fillId="3" borderId="16" xfId="0" applyFont="1" applyFill="1" applyBorder="1" applyAlignment="1">
      <alignment horizontal="left" vertical="center" indent="1"/>
    </xf>
    <xf numFmtId="0" fontId="6" fillId="3" borderId="111" xfId="0" applyFont="1" applyFill="1" applyBorder="1" applyAlignment="1">
      <alignment horizontal="left" vertical="center" indent="1"/>
    </xf>
    <xf numFmtId="14" fontId="6" fillId="3" borderId="16" xfId="0" applyNumberFormat="1" applyFont="1" applyFill="1" applyBorder="1" applyAlignment="1" applyProtection="1">
      <alignment horizontal="left" vertical="center" indent="1"/>
    </xf>
    <xf numFmtId="14" fontId="6" fillId="3" borderId="6" xfId="0" applyNumberFormat="1" applyFont="1" applyFill="1" applyBorder="1" applyAlignment="1" applyProtection="1">
      <alignment horizontal="left" vertical="center" indent="1"/>
    </xf>
    <xf numFmtId="14" fontId="6" fillId="3" borderId="111" xfId="0" applyNumberFormat="1" applyFont="1" applyFill="1" applyBorder="1" applyAlignment="1" applyProtection="1">
      <alignment horizontal="left" vertical="center" indent="1"/>
    </xf>
    <xf numFmtId="0" fontId="17" fillId="3" borderId="16" xfId="0" applyNumberFormat="1" applyFont="1" applyFill="1" applyBorder="1" applyAlignment="1" applyProtection="1">
      <alignment horizontal="left" vertical="center" indent="1"/>
    </xf>
    <xf numFmtId="0" fontId="17" fillId="3" borderId="6" xfId="0" applyNumberFormat="1" applyFont="1" applyFill="1" applyBorder="1" applyAlignment="1" applyProtection="1">
      <alignment horizontal="left" vertical="center" indent="1"/>
    </xf>
    <xf numFmtId="0" fontId="17" fillId="3" borderId="111" xfId="0" applyNumberFormat="1" applyFont="1" applyFill="1" applyBorder="1" applyAlignment="1" applyProtection="1">
      <alignment horizontal="left" vertical="center" indent="1"/>
    </xf>
    <xf numFmtId="0" fontId="50" fillId="3" borderId="16" xfId="0" applyNumberFormat="1" applyFont="1" applyFill="1" applyBorder="1" applyAlignment="1">
      <alignment horizontal="left" vertical="center" indent="1"/>
    </xf>
    <xf numFmtId="0" fontId="50" fillId="3" borderId="6" xfId="0" applyNumberFormat="1" applyFont="1" applyFill="1" applyBorder="1" applyAlignment="1">
      <alignment horizontal="left" vertical="center" indent="1"/>
    </xf>
    <xf numFmtId="0" fontId="50" fillId="3" borderId="111" xfId="0" applyNumberFormat="1" applyFont="1" applyFill="1" applyBorder="1" applyAlignment="1">
      <alignment horizontal="left" vertical="center" indent="1"/>
    </xf>
    <xf numFmtId="167" fontId="31" fillId="3" borderId="76" xfId="0" applyNumberFormat="1" applyFont="1" applyFill="1" applyBorder="1" applyAlignment="1" applyProtection="1">
      <alignment horizontal="left" vertical="center" wrapText="1" indent="1"/>
      <protection locked="0"/>
    </xf>
    <xf numFmtId="0" fontId="10" fillId="0" borderId="6" xfId="0" applyFont="1" applyBorder="1" applyAlignment="1" applyProtection="1">
      <alignment horizontal="left" indent="1"/>
      <protection locked="0"/>
    </xf>
    <xf numFmtId="0" fontId="10" fillId="0" borderId="17" xfId="0" applyFont="1" applyBorder="1" applyAlignment="1" applyProtection="1">
      <alignment horizontal="left" indent="1"/>
      <protection locked="0"/>
    </xf>
    <xf numFmtId="0" fontId="31" fillId="3" borderId="76" xfId="0" applyNumberFormat="1" applyFont="1" applyFill="1" applyBorder="1" applyAlignment="1" applyProtection="1">
      <alignment horizontal="left" vertical="center" wrapText="1" indent="1"/>
      <protection locked="0"/>
    </xf>
    <xf numFmtId="0" fontId="10" fillId="0" borderId="6" xfId="0" applyNumberFormat="1" applyFont="1" applyBorder="1" applyAlignment="1" applyProtection="1">
      <alignment horizontal="left" indent="1"/>
      <protection locked="0"/>
    </xf>
    <xf numFmtId="0" fontId="17" fillId="3" borderId="16" xfId="0" applyFont="1" applyFill="1" applyBorder="1" applyAlignment="1">
      <alignment horizontal="left" vertical="center" indent="1"/>
    </xf>
    <xf numFmtId="0" fontId="10" fillId="0" borderId="6" xfId="0" applyFont="1" applyBorder="1" applyAlignment="1">
      <alignment horizontal="left" indent="1"/>
    </xf>
    <xf numFmtId="0" fontId="6" fillId="3" borderId="136" xfId="0" applyFont="1" applyFill="1" applyBorder="1" applyAlignment="1">
      <alignment horizontal="center" vertical="center" wrapText="1"/>
    </xf>
    <xf numFmtId="0" fontId="66" fillId="0" borderId="137" xfId="0" applyFont="1" applyBorder="1"/>
    <xf numFmtId="0" fontId="47" fillId="3" borderId="6" xfId="0" applyFont="1" applyFill="1" applyBorder="1" applyAlignment="1">
      <alignment horizontal="center" vertical="center" wrapText="1"/>
    </xf>
    <xf numFmtId="0" fontId="10" fillId="0" borderId="6" xfId="0" applyFont="1" applyBorder="1"/>
    <xf numFmtId="0" fontId="31" fillId="3" borderId="16" xfId="0" applyNumberFormat="1" applyFont="1" applyFill="1" applyBorder="1" applyAlignment="1" applyProtection="1">
      <alignment horizontal="left" vertical="center" indent="1"/>
      <protection locked="0"/>
    </xf>
    <xf numFmtId="0" fontId="10" fillId="0" borderId="111" xfId="0" applyNumberFormat="1" applyFont="1" applyBorder="1" applyAlignment="1" applyProtection="1">
      <alignment horizontal="left" indent="1"/>
      <protection locked="0"/>
    </xf>
    <xf numFmtId="0" fontId="9" fillId="3" borderId="16" xfId="0" applyNumberFormat="1" applyFont="1" applyFill="1" applyBorder="1" applyAlignment="1">
      <alignment horizontal="left" vertical="center" wrapText="1" indent="1"/>
    </xf>
    <xf numFmtId="0" fontId="10" fillId="0" borderId="6" xfId="0" applyNumberFormat="1" applyFont="1" applyBorder="1" applyAlignment="1">
      <alignment horizontal="left" indent="1"/>
    </xf>
    <xf numFmtId="0" fontId="10" fillId="0" borderId="111" xfId="0" applyNumberFormat="1" applyFont="1" applyBorder="1" applyAlignment="1">
      <alignment horizontal="left" indent="1"/>
    </xf>
    <xf numFmtId="0" fontId="16" fillId="3" borderId="125" xfId="0" applyFont="1" applyFill="1" applyBorder="1" applyAlignment="1" applyProtection="1">
      <alignment horizontal="left" vertical="center" wrapText="1" indent="1"/>
      <protection locked="0"/>
    </xf>
    <xf numFmtId="0" fontId="74" fillId="0" borderId="73" xfId="0" applyFont="1" applyBorder="1" applyAlignment="1" applyProtection="1">
      <alignment horizontal="left" indent="1"/>
      <protection locked="0"/>
    </xf>
    <xf numFmtId="0" fontId="74" fillId="0" borderId="113" xfId="0" applyFont="1" applyBorder="1" applyAlignment="1" applyProtection="1">
      <alignment horizontal="left" indent="1"/>
      <protection locked="0"/>
    </xf>
    <xf numFmtId="0" fontId="17" fillId="3" borderId="16" xfId="0" applyNumberFormat="1" applyFont="1" applyFill="1" applyBorder="1" applyAlignment="1">
      <alignment horizontal="left" vertical="center" indent="1"/>
    </xf>
    <xf numFmtId="0" fontId="14" fillId="4" borderId="127" xfId="0" applyFont="1" applyFill="1" applyBorder="1" applyAlignment="1">
      <alignment horizontal="center" vertical="center" wrapText="1"/>
    </xf>
    <xf numFmtId="0" fontId="71" fillId="0" borderId="128" xfId="0" applyFont="1" applyBorder="1"/>
    <xf numFmtId="0" fontId="71" fillId="0" borderId="129" xfId="0" applyFont="1" applyBorder="1"/>
    <xf numFmtId="0" fontId="21" fillId="3" borderId="76" xfId="0" applyFont="1" applyFill="1" applyBorder="1" applyAlignment="1">
      <alignment horizontal="center" vertical="center"/>
    </xf>
    <xf numFmtId="0" fontId="74" fillId="0" borderId="6" xfId="0" applyFont="1" applyBorder="1"/>
    <xf numFmtId="0" fontId="31" fillId="3" borderId="76" xfId="0" applyFont="1" applyFill="1" applyBorder="1" applyAlignment="1" applyProtection="1">
      <alignment horizontal="left" vertical="center" wrapText="1" indent="1"/>
      <protection locked="0"/>
    </xf>
    <xf numFmtId="0" fontId="59" fillId="3" borderId="112" xfId="0" applyFont="1" applyFill="1" applyBorder="1" applyAlignment="1">
      <alignment horizontal="left" vertical="center" wrapText="1" indent="1"/>
    </xf>
    <xf numFmtId="0" fontId="74" fillId="0" borderId="73" xfId="0" applyFont="1" applyBorder="1" applyAlignment="1">
      <alignment horizontal="left" indent="1"/>
    </xf>
    <xf numFmtId="0" fontId="7" fillId="3" borderId="76" xfId="0" applyFont="1" applyFill="1" applyBorder="1" applyAlignment="1">
      <alignment horizontal="center" vertical="center"/>
    </xf>
    <xf numFmtId="0" fontId="74" fillId="0" borderId="111" xfId="0" applyFont="1" applyBorder="1"/>
    <xf numFmtId="0" fontId="17" fillId="3" borderId="112" xfId="0" applyFont="1" applyFill="1" applyBorder="1" applyAlignment="1">
      <alignment horizontal="left" vertical="top" wrapText="1" indent="1"/>
    </xf>
    <xf numFmtId="0" fontId="66" fillId="0" borderId="73" xfId="0" applyFont="1" applyBorder="1" applyAlignment="1">
      <alignment horizontal="left" indent="1"/>
    </xf>
    <xf numFmtId="0" fontId="66" fillId="0" borderId="113" xfId="0" applyFont="1" applyBorder="1" applyAlignment="1">
      <alignment horizontal="left" indent="1"/>
    </xf>
    <xf numFmtId="0" fontId="20" fillId="14" borderId="76" xfId="0" applyFont="1" applyFill="1" applyBorder="1" applyAlignment="1" applyProtection="1">
      <alignment horizontal="center" vertical="center"/>
    </xf>
    <xf numFmtId="0" fontId="74" fillId="10" borderId="6" xfId="0" applyFont="1" applyFill="1" applyBorder="1" applyAlignment="1" applyProtection="1">
      <alignment horizontal="center"/>
    </xf>
    <xf numFmtId="0" fontId="20" fillId="14" borderId="10" xfId="0" applyFont="1" applyFill="1" applyBorder="1" applyAlignment="1" applyProtection="1">
      <alignment horizontal="center" vertical="center"/>
    </xf>
    <xf numFmtId="0" fontId="74" fillId="10" borderId="111" xfId="0" applyFont="1" applyFill="1" applyBorder="1" applyAlignment="1" applyProtection="1">
      <alignment horizontal="center"/>
    </xf>
    <xf numFmtId="0" fontId="38" fillId="4" borderId="127" xfId="0" applyFont="1" applyFill="1" applyBorder="1" applyAlignment="1">
      <alignment horizontal="center" vertical="center" wrapText="1"/>
    </xf>
    <xf numFmtId="0" fontId="47" fillId="3" borderId="6" xfId="0" applyFont="1" applyFill="1" applyBorder="1" applyAlignment="1" applyProtection="1">
      <alignment horizontal="center" vertical="center" wrapText="1"/>
    </xf>
    <xf numFmtId="0" fontId="10" fillId="0" borderId="6" xfId="0" applyFont="1" applyBorder="1" applyProtection="1"/>
    <xf numFmtId="168" fontId="21" fillId="14" borderId="112" xfId="0" applyNumberFormat="1" applyFont="1" applyFill="1" applyBorder="1" applyAlignment="1" applyProtection="1">
      <alignment horizontal="center" vertical="center"/>
    </xf>
    <xf numFmtId="0" fontId="74" fillId="10" borderId="73" xfId="0" applyFont="1" applyFill="1" applyBorder="1" applyAlignment="1" applyProtection="1">
      <alignment horizontal="center"/>
    </xf>
    <xf numFmtId="0" fontId="21" fillId="14" borderId="125" xfId="0" applyFont="1" applyFill="1" applyBorder="1" applyAlignment="1" applyProtection="1">
      <alignment horizontal="center" vertical="center"/>
    </xf>
    <xf numFmtId="0" fontId="74" fillId="10" borderId="113" xfId="0" applyFont="1" applyFill="1" applyBorder="1" applyAlignment="1" applyProtection="1">
      <alignment horizontal="center"/>
    </xf>
    <xf numFmtId="0" fontId="21" fillId="3" borderId="10" xfId="0" applyFont="1" applyFill="1" applyBorder="1" applyAlignment="1">
      <alignment horizontal="center" vertical="center"/>
    </xf>
    <xf numFmtId="0" fontId="51" fillId="3" borderId="10" xfId="0" applyFont="1" applyFill="1" applyBorder="1" applyAlignment="1" applyProtection="1">
      <alignment horizontal="left" vertical="center" wrapText="1" indent="1"/>
      <protection locked="0"/>
    </xf>
    <xf numFmtId="0" fontId="74" fillId="0" borderId="6" xfId="0" applyFont="1" applyBorder="1" applyAlignment="1" applyProtection="1">
      <alignment horizontal="left" indent="1"/>
      <protection locked="0"/>
    </xf>
    <xf numFmtId="0" fontId="74" fillId="0" borderId="111" xfId="0" applyFont="1" applyBorder="1" applyAlignment="1" applyProtection="1">
      <alignment horizontal="left" indent="1"/>
      <protection locked="0"/>
    </xf>
    <xf numFmtId="0" fontId="14" fillId="3" borderId="109" xfId="0" applyFont="1" applyFill="1" applyBorder="1" applyAlignment="1">
      <alignment horizontal="center" vertical="center"/>
    </xf>
    <xf numFmtId="0" fontId="71" fillId="0" borderId="114" xfId="0" applyFont="1" applyBorder="1"/>
    <xf numFmtId="0" fontId="71" fillId="0" borderId="110" xfId="0" applyFont="1" applyBorder="1"/>
    <xf numFmtId="0" fontId="48" fillId="14" borderId="114" xfId="0" applyFont="1" applyFill="1" applyBorder="1" applyAlignment="1">
      <alignment horizontal="center" wrapText="1"/>
    </xf>
    <xf numFmtId="0" fontId="48" fillId="14" borderId="110" xfId="0" applyFont="1" applyFill="1" applyBorder="1" applyAlignment="1">
      <alignment horizontal="center" wrapText="1"/>
    </xf>
    <xf numFmtId="9" fontId="20" fillId="17" borderId="5" xfId="0" applyNumberFormat="1" applyFont="1" applyFill="1" applyBorder="1" applyAlignment="1">
      <alignment horizontal="left" vertical="center"/>
    </xf>
    <xf numFmtId="9" fontId="20" fillId="8" borderId="6" xfId="0" applyNumberFormat="1" applyFont="1" applyFill="1" applyBorder="1" applyAlignment="1">
      <alignment horizontal="left" vertical="center"/>
    </xf>
    <xf numFmtId="9" fontId="20" fillId="8" borderId="73" xfId="0" applyNumberFormat="1" applyFont="1" applyFill="1" applyBorder="1" applyAlignment="1">
      <alignment horizontal="left" vertical="center"/>
    </xf>
    <xf numFmtId="0" fontId="73" fillId="0" borderId="133" xfId="0" applyFont="1" applyBorder="1" applyAlignment="1">
      <alignment horizontal="center" vertical="center"/>
    </xf>
    <xf numFmtId="0" fontId="66" fillId="0" borderId="133" xfId="0" applyFont="1" applyBorder="1" applyAlignment="1">
      <alignment horizontal="center" vertical="center"/>
    </xf>
    <xf numFmtId="0" fontId="21" fillId="4" borderId="109" xfId="0" applyFont="1" applyFill="1" applyBorder="1" applyAlignment="1">
      <alignment horizontal="center" vertical="center" wrapText="1"/>
    </xf>
    <xf numFmtId="0" fontId="74" fillId="0" borderId="114" xfId="0" applyFont="1" applyBorder="1"/>
    <xf numFmtId="0" fontId="7" fillId="14" borderId="76" xfId="0" applyFont="1" applyFill="1" applyBorder="1" applyAlignment="1" applyProtection="1">
      <alignment horizontal="center" vertical="center"/>
    </xf>
    <xf numFmtId="0" fontId="74" fillId="10" borderId="6" xfId="0" applyFont="1" applyFill="1" applyBorder="1" applyProtection="1"/>
    <xf numFmtId="0" fontId="74" fillId="10" borderId="111" xfId="0" applyFont="1" applyFill="1" applyBorder="1" applyProtection="1"/>
    <xf numFmtId="9" fontId="13" fillId="3" borderId="76" xfId="0" applyNumberFormat="1" applyFont="1" applyFill="1" applyBorder="1" applyAlignment="1">
      <alignment horizontal="center" vertical="center" wrapText="1"/>
    </xf>
    <xf numFmtId="0" fontId="90" fillId="0" borderId="6" xfId="0" applyFont="1" applyBorder="1"/>
    <xf numFmtId="0" fontId="90" fillId="0" borderId="111" xfId="0" applyFont="1" applyBorder="1"/>
    <xf numFmtId="0" fontId="17" fillId="3" borderId="76" xfId="0" applyFont="1" applyFill="1" applyBorder="1" applyAlignment="1">
      <alignment horizontal="left" wrapText="1" indent="1"/>
    </xf>
    <xf numFmtId="0" fontId="66" fillId="0" borderId="6" xfId="0" applyFont="1" applyBorder="1" applyAlignment="1">
      <alignment horizontal="left" indent="1"/>
    </xf>
    <xf numFmtId="0" fontId="66" fillId="0" borderId="111" xfId="0" applyFont="1" applyBorder="1" applyAlignment="1">
      <alignment horizontal="left" indent="1"/>
    </xf>
    <xf numFmtId="0" fontId="0" fillId="0" borderId="0" xfId="0" applyFont="1" applyAlignment="1">
      <alignment horizontal="center" vertical="center"/>
    </xf>
    <xf numFmtId="49" fontId="0" fillId="0" borderId="0" xfId="0" applyNumberFormat="1" applyFont="1" applyAlignment="1">
      <alignment horizontal="center" vertical="center"/>
    </xf>
    <xf numFmtId="9" fontId="0" fillId="0" borderId="0" xfId="0" applyNumberFormat="1" applyFont="1" applyAlignment="1">
      <alignment horizontal="center" vertical="center"/>
    </xf>
    <xf numFmtId="0" fontId="0" fillId="0" borderId="0" xfId="0" applyFont="1" applyAlignment="1">
      <alignment horizontal="center"/>
    </xf>
  </cellXfs>
  <cellStyles count="3">
    <cellStyle name="Milliers" xfId="2" builtinId="3"/>
    <cellStyle name="Normal" xfId="0" builtinId="0"/>
    <cellStyle name="Pourcentage" xfId="1" builtinId="5"/>
  </cellStyles>
  <dxfs count="3">
    <dxf>
      <fill>
        <patternFill>
          <bgColor rgb="FF00B050"/>
        </patternFill>
      </fill>
    </dxf>
    <dxf>
      <fill>
        <patternFill>
          <bgColor theme="7" tint="0.39994506668294322"/>
        </patternFill>
      </fill>
    </dxf>
    <dxf>
      <fill>
        <patternFill>
          <bgColor rgb="FFF8664E"/>
        </patternFill>
      </fill>
    </dxf>
  </dxfs>
  <tableStyles count="0" defaultTableStyle="TableStyleMedium2" defaultPivotStyle="PivotStyleLight16"/>
  <colors>
    <mruColors>
      <color rgb="FFF7D1F0"/>
      <color rgb="FFFA8E86"/>
      <color rgb="FFF8664E"/>
      <color rgb="FFF75043"/>
      <color rgb="FFF51F0F"/>
      <color rgb="FF2B03BD"/>
      <color rgb="FFF0F8A0"/>
      <color rgb="FFE3F40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37278881597931E-2"/>
          <c:y val="0.11536238117493755"/>
          <c:w val="0.84127653426612803"/>
          <c:h val="0.62124512089232697"/>
        </c:manualLayout>
      </c:layout>
      <c:barChart>
        <c:barDir val="col"/>
        <c:grouping val="clustered"/>
        <c:varyColors val="0"/>
        <c:ser>
          <c:idx val="0"/>
          <c:order val="0"/>
          <c:tx>
            <c:v>Véracité Critères</c:v>
          </c:tx>
          <c:spPr>
            <a:solidFill>
              <a:schemeClr val="accent1">
                <a:lumMod val="60000"/>
                <a:lumOff val="40000"/>
                <a:alpha val="40000"/>
              </a:schemeClr>
            </a:solidFill>
            <a:ln w="15875">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1000" b="1">
                    <a:solidFill>
                      <a:schemeClr val="tx1"/>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Utilitaires!$B$4:$B$7</c:f>
              <c:strCache>
                <c:ptCount val="4"/>
                <c:pt idx="0">
                  <c:v>Faux </c:v>
                </c:pt>
                <c:pt idx="1">
                  <c:v>Plutôt Faux</c:v>
                </c:pt>
                <c:pt idx="2">
                  <c:v>Plutôt vrai</c:v>
                </c:pt>
                <c:pt idx="3">
                  <c:v>Vrai </c:v>
                </c:pt>
              </c:strCache>
            </c:strRef>
          </c:cat>
          <c:val>
            <c:numRef>
              <c:f>Utilitaires!$L$4:$L$7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D9D-49B1-A2E8-E82458CF7B75}"/>
            </c:ext>
          </c:extLst>
        </c:ser>
        <c:dLbls>
          <c:showLegendKey val="0"/>
          <c:showVal val="0"/>
          <c:showCatName val="0"/>
          <c:showSerName val="0"/>
          <c:showPercent val="0"/>
          <c:showBubbleSize val="0"/>
        </c:dLbls>
        <c:gapWidth val="150"/>
        <c:overlap val="100"/>
        <c:axId val="328164528"/>
        <c:axId val="328169232"/>
      </c:barChart>
      <c:catAx>
        <c:axId val="32816452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tx1"/>
                </a:solidFill>
                <a:latin typeface="Arial Narrow"/>
                <a:ea typeface="Arial Narrow"/>
                <a:cs typeface="Arial Narrow"/>
              </a:defRPr>
            </a:pPr>
            <a:endParaRPr lang="fr-FR"/>
          </a:p>
        </c:txPr>
        <c:crossAx val="328169232"/>
        <c:crosses val="autoZero"/>
        <c:auto val="0"/>
        <c:lblAlgn val="ctr"/>
        <c:lblOffset val="100"/>
        <c:tickMarkSkip val="1"/>
        <c:noMultiLvlLbl val="0"/>
      </c:catAx>
      <c:valAx>
        <c:axId val="328169232"/>
        <c:scaling>
          <c:orientation val="minMax"/>
          <c:max val="100"/>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tx1"/>
                </a:solidFill>
                <a:latin typeface="Arial Narrow"/>
                <a:ea typeface="Arial Narrow"/>
                <a:cs typeface="Arial Narrow"/>
              </a:defRPr>
            </a:pPr>
            <a:endParaRPr lang="fr-FR"/>
          </a:p>
        </c:txPr>
        <c:crossAx val="328164528"/>
        <c:crosses val="autoZero"/>
        <c:crossBetween val="between"/>
        <c:majorUnit val="25"/>
        <c:minorUnit val="1"/>
      </c:valAx>
      <c:spPr>
        <a:noFill/>
        <a:ln w="6350" cap="flat" cmpd="sng" algn="ctr">
          <a:solidFill>
            <a:schemeClr val="bg1">
              <a:lumMod val="75000"/>
            </a:schemeClr>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4" r="0.750000000000004" t="0.984251969"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82697123000671E-2"/>
          <c:y val="0.11131330789631481"/>
          <c:w val="0.84127653426612803"/>
          <c:h val="0.62124512089232697"/>
        </c:manualLayout>
      </c:layout>
      <c:barChart>
        <c:barDir val="col"/>
        <c:grouping val="clustered"/>
        <c:varyColors val="0"/>
        <c:ser>
          <c:idx val="0"/>
          <c:order val="0"/>
          <c:tx>
            <c:v>Véracité Critères</c:v>
          </c:tx>
          <c:spPr>
            <a:solidFill>
              <a:schemeClr val="accent1">
                <a:lumMod val="60000"/>
                <a:lumOff val="40000"/>
                <a:alpha val="40000"/>
              </a:schemeClr>
            </a:solidFill>
            <a:ln w="15875">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1000" b="1">
                    <a:solidFill>
                      <a:schemeClr val="tx1"/>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Utilitaires!$B$11:$B$15</c:f>
              <c:strCache>
                <c:ptCount val="5"/>
                <c:pt idx="0">
                  <c:v>Conforme</c:v>
                </c:pt>
                <c:pt idx="1">
                  <c:v>Convaincant</c:v>
                </c:pt>
                <c:pt idx="2">
                  <c:v>Informel</c:v>
                </c:pt>
                <c:pt idx="3">
                  <c:v>Insuffisant</c:v>
                </c:pt>
                <c:pt idx="4">
                  <c:v>Non applicable</c:v>
                </c:pt>
              </c:strCache>
            </c:strRef>
          </c:cat>
          <c:val>
            <c:numRef>
              <c:f>Utilitaires!$K$69:$K$72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D9D-49B1-A2E8-E82458CF7B75}"/>
            </c:ext>
          </c:extLst>
        </c:ser>
        <c:dLbls>
          <c:showLegendKey val="0"/>
          <c:showVal val="0"/>
          <c:showCatName val="0"/>
          <c:showSerName val="0"/>
          <c:showPercent val="0"/>
          <c:showBubbleSize val="0"/>
        </c:dLbls>
        <c:gapWidth val="150"/>
        <c:overlap val="100"/>
        <c:axId val="328170408"/>
        <c:axId val="328164136"/>
      </c:barChart>
      <c:catAx>
        <c:axId val="3281704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tx1"/>
                </a:solidFill>
                <a:latin typeface="Arial Narrow"/>
                <a:ea typeface="Arial Narrow"/>
                <a:cs typeface="Arial Narrow"/>
              </a:defRPr>
            </a:pPr>
            <a:endParaRPr lang="fr-FR"/>
          </a:p>
        </c:txPr>
        <c:crossAx val="328164136"/>
        <c:crosses val="autoZero"/>
        <c:auto val="0"/>
        <c:lblAlgn val="ctr"/>
        <c:lblOffset val="100"/>
        <c:tickMarkSkip val="1"/>
        <c:noMultiLvlLbl val="0"/>
      </c:catAx>
      <c:valAx>
        <c:axId val="328164136"/>
        <c:scaling>
          <c:orientation val="minMax"/>
          <c:max val="30"/>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tx1"/>
                </a:solidFill>
                <a:latin typeface="Arial Narrow"/>
                <a:ea typeface="Arial Narrow"/>
                <a:cs typeface="Arial Narrow"/>
              </a:defRPr>
            </a:pPr>
            <a:endParaRPr lang="fr-FR"/>
          </a:p>
        </c:txPr>
        <c:crossAx val="328170408"/>
        <c:crosses val="autoZero"/>
        <c:crossBetween val="between"/>
        <c:majorUnit val="10"/>
      </c:valAx>
      <c:spPr>
        <a:noFill/>
        <a:ln w="6350" cap="flat" cmpd="sng" algn="ctr">
          <a:solidFill>
            <a:schemeClr val="bg1">
              <a:lumMod val="75000"/>
            </a:schemeClr>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4" r="0.750000000000004"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67031531372496"/>
          <c:y val="9.2724589443275621E-2"/>
          <c:w val="0.57607554810842343"/>
          <c:h val="0.7645235105671403"/>
        </c:manualLayout>
      </c:layout>
      <c:radarChart>
        <c:radarStyle val="filled"/>
        <c:varyColors val="0"/>
        <c:ser>
          <c:idx val="0"/>
          <c:order val="0"/>
          <c:tx>
            <c:strRef>
              <c:f>Utilitaires!$B$91</c:f>
              <c:strCache>
                <c:ptCount val="1"/>
                <c:pt idx="0">
                  <c:v>90%</c:v>
                </c:pt>
              </c:strCache>
            </c:strRef>
          </c:tx>
          <c:spPr>
            <a:noFill/>
            <a:ln w="12700">
              <a:solidFill>
                <a:srgbClr val="00B050"/>
              </a:solidFill>
              <a:prstDash val="dash"/>
            </a:ln>
            <a:effectLst/>
          </c:spPr>
          <c:cat>
            <c:strRef>
              <c:f>Utilitaires!$C$92:$C$98</c:f>
              <c:strCache>
                <c:ptCount val="7"/>
                <c:pt idx="0">
                  <c:v>Art. 4 : Exigences générales relatives aux processus</c:v>
                </c:pt>
                <c:pt idx="1">
                  <c:v>Art. 5 : Exigences générales</c:v>
                </c:pt>
                <c:pt idx="2">
                  <c:v>Art. 6 : Informations sur l’identification du dispositif médical</c:v>
                </c:pt>
                <c:pt idx="3">
                  <c:v>Art. 7 : Exigences relatives à l’emballage</c:v>
                </c:pt>
                <c:pt idx="4">
                  <c:v>Art. 8 : Exigences relatives aux informations pour l'étiquette </c:v>
                </c:pt>
                <c:pt idx="5">
                  <c:v>Art. 9 : Exigences relatives à la documentation d’accompagnement</c:v>
                </c:pt>
                <c:pt idx="6">
                  <c:v>Art. 10 :  Informations fournies par le fabricant</c:v>
                </c:pt>
              </c:strCache>
            </c:strRef>
          </c:cat>
          <c:val>
            <c:numRef>
              <c:f>Utilitaires!$B$92:$B$98</c:f>
              <c:numCache>
                <c:formatCode>0%</c:formatCode>
                <c:ptCount val="7"/>
                <c:pt idx="0">
                  <c:v>0.9</c:v>
                </c:pt>
                <c:pt idx="1">
                  <c:v>0.9</c:v>
                </c:pt>
                <c:pt idx="2">
                  <c:v>0.9</c:v>
                </c:pt>
                <c:pt idx="3">
                  <c:v>0.9</c:v>
                </c:pt>
                <c:pt idx="4">
                  <c:v>0.9</c:v>
                </c:pt>
                <c:pt idx="5">
                  <c:v>0.9</c:v>
                </c:pt>
                <c:pt idx="6">
                  <c:v>0.9</c:v>
                </c:pt>
              </c:numCache>
            </c:numRef>
          </c:val>
          <c:extLst>
            <c:ext xmlns:c16="http://schemas.microsoft.com/office/drawing/2014/chart" uri="{C3380CC4-5D6E-409C-BE32-E72D297353CC}">
              <c16:uniqueId val="{00000000-FF23-4631-BEEB-5B38232ACA63}"/>
            </c:ext>
          </c:extLst>
        </c:ser>
        <c:ser>
          <c:idx val="1"/>
          <c:order val="1"/>
          <c:tx>
            <c:v>Résultats</c:v>
          </c:tx>
          <c:spPr>
            <a:solidFill>
              <a:schemeClr val="accent1">
                <a:lumMod val="60000"/>
                <a:lumOff val="40000"/>
                <a:alpha val="50000"/>
              </a:schemeClr>
            </a:solidFill>
            <a:ln w="25400">
              <a:solidFill>
                <a:schemeClr val="accent1">
                  <a:lumMod val="50000"/>
                  <a:alpha val="81000"/>
                </a:schemeClr>
              </a:solidFill>
            </a:ln>
            <a:effectLst/>
          </c:spPr>
          <c:dLbls>
            <c:dLbl>
              <c:idx val="0"/>
              <c:layout>
                <c:manualLayout>
                  <c:x val="6.1716582145249256E-3"/>
                  <c:y val="9.9912192116118653E-2"/>
                </c:manualLayout>
              </c:layout>
              <c:spPr>
                <a:noFill/>
                <a:ln>
                  <a:noFill/>
                </a:ln>
                <a:effectLst/>
              </c:spPr>
              <c:txPr>
                <a:bodyPr wrap="square" lIns="38100" tIns="19050" rIns="38100" bIns="19050" anchor="ctr">
                  <a:noAutofit/>
                </a:bodyPr>
                <a:lstStyle/>
                <a:p>
                  <a:pPr>
                    <a:defRPr sz="800" b="0">
                      <a:solidFill>
                        <a:sysClr val="windowText" lastClr="000000"/>
                      </a:solidFill>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9.9693935105681142E-2"/>
                      <c:h val="8.5930541054036927E-2"/>
                    </c:manualLayout>
                  </c15:layout>
                </c:ext>
                <c:ext xmlns:c16="http://schemas.microsoft.com/office/drawing/2014/chart" uri="{C3380CC4-5D6E-409C-BE32-E72D297353CC}">
                  <c16:uniqueId val="{00000000-A794-4D12-93F9-9F025CD0A9A8}"/>
                </c:ext>
              </c:extLst>
            </c:dLbl>
            <c:dLbl>
              <c:idx val="1"/>
              <c:layout>
                <c:manualLayout>
                  <c:x val="-7.2096170194827613E-2"/>
                  <c:y val="5.959712145851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23-4631-BEEB-5B38232ACA63}"/>
                </c:ext>
              </c:extLst>
            </c:dLbl>
            <c:dLbl>
              <c:idx val="2"/>
              <c:layout>
                <c:manualLayout>
                  <c:x val="-8.739094083509559E-2"/>
                  <c:y val="-1.6546325053991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23-4631-BEEB-5B38232ACA63}"/>
                </c:ext>
              </c:extLst>
            </c:dLbl>
            <c:dLbl>
              <c:idx val="3"/>
              <c:layout>
                <c:manualLayout>
                  <c:x val="-4.2466082582150122E-2"/>
                  <c:y val="-7.8275795269226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23-4631-BEEB-5B38232ACA63}"/>
                </c:ext>
              </c:extLst>
            </c:dLbl>
            <c:dLbl>
              <c:idx val="4"/>
              <c:layout>
                <c:manualLayout>
                  <c:x val="4.1019876204059551E-2"/>
                  <c:y val="-7.34785135468383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23-4631-BEEB-5B38232ACA63}"/>
                </c:ext>
              </c:extLst>
            </c:dLbl>
            <c:dLbl>
              <c:idx val="5"/>
              <c:layout>
                <c:manualLayout>
                  <c:x val="9.8847615768876768E-2"/>
                  <c:y val="-2.035776552613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3-4631-BEEB-5B38232ACA63}"/>
                </c:ext>
              </c:extLst>
            </c:dLbl>
            <c:dLbl>
              <c:idx val="6"/>
              <c:layout>
                <c:manualLayout>
                  <c:x val="7.6229914776120386E-2"/>
                  <c:y val="5.3243475196751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23-4631-BEEB-5B38232ACA63}"/>
                </c:ext>
              </c:extLst>
            </c:dLbl>
            <c:dLbl>
              <c:idx val="7"/>
              <c:layout>
                <c:manualLayout>
                  <c:x val="-6.6755211283044374E-2"/>
                  <c:y val="-5.63355048162270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23-4631-BEEB-5B38232ACA63}"/>
                </c:ext>
              </c:extLst>
            </c:dLbl>
            <c:dLbl>
              <c:idx val="8"/>
              <c:layout>
                <c:manualLayout>
                  <c:x val="-5.7710141220746476E-2"/>
                  <c:y val="-7.2336258741514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23-4631-BEEB-5B38232ACA63}"/>
                </c:ext>
              </c:extLst>
            </c:dLbl>
            <c:dLbl>
              <c:idx val="9"/>
              <c:layout>
                <c:manualLayout>
                  <c:x val="-5.7808246706980738E-2"/>
                  <c:y val="-0.122205191148534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23-4631-BEEB-5B38232ACA63}"/>
                </c:ext>
              </c:extLst>
            </c:dLbl>
            <c:dLbl>
              <c:idx val="10"/>
              <c:layout>
                <c:manualLayout>
                  <c:x val="-1.1600928074245939E-2"/>
                  <c:y val="-0.10027080331092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23-4631-BEEB-5B38232ACA63}"/>
                </c:ext>
              </c:extLst>
            </c:dLbl>
            <c:dLbl>
              <c:idx val="11"/>
              <c:layout>
                <c:manualLayout>
                  <c:x val="6.7641631802984334E-3"/>
                  <c:y val="-0.132038977332601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23-4631-BEEB-5B38232ACA63}"/>
                </c:ext>
              </c:extLst>
            </c:dLbl>
            <c:dLbl>
              <c:idx val="12"/>
              <c:layout>
                <c:manualLayout>
                  <c:x val="2.5188263880008038E-2"/>
                  <c:y val="-9.91041341664476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23-4631-BEEB-5B38232ACA63}"/>
                </c:ext>
              </c:extLst>
            </c:dLbl>
            <c:dLbl>
              <c:idx val="13"/>
              <c:layout>
                <c:manualLayout>
                  <c:x val="4.1563476259203098E-2"/>
                  <c:y val="-9.1703722480908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F23-4631-BEEB-5B38232ACA63}"/>
                </c:ext>
              </c:extLst>
            </c:dLbl>
            <c:dLbl>
              <c:idx val="14"/>
              <c:layout>
                <c:manualLayout>
                  <c:x val="8.0578219485905281E-2"/>
                  <c:y val="-7.8903623301431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F23-4631-BEEB-5B38232ACA63}"/>
                </c:ext>
              </c:extLst>
            </c:dLbl>
            <c:dLbl>
              <c:idx val="15"/>
              <c:layout>
                <c:manualLayout>
                  <c:x val="7.8100918939656899E-2"/>
                  <c:y val="-1.9200904710344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F23-4631-BEEB-5B38232ACA63}"/>
                </c:ext>
              </c:extLst>
            </c:dLbl>
            <c:dLbl>
              <c:idx val="16"/>
              <c:layout>
                <c:manualLayout>
                  <c:x val="8.9741125746752609E-2"/>
                  <c:y val="-2.62346849476750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F23-4631-BEEB-5B38232ACA63}"/>
                </c:ext>
              </c:extLst>
            </c:dLbl>
            <c:dLbl>
              <c:idx val="17"/>
              <c:layout>
                <c:manualLayout>
                  <c:x val="8.0637046239289689E-2"/>
                  <c:y val="1.4266876952690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F23-4631-BEEB-5B38232ACA63}"/>
                </c:ext>
              </c:extLst>
            </c:dLbl>
            <c:dLbl>
              <c:idx val="18"/>
              <c:layout>
                <c:manualLayout>
                  <c:x val="8.54345324003873E-2"/>
                  <c:y val="4.5401572307154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23-4631-BEEB-5B38232ACA63}"/>
                </c:ext>
              </c:extLst>
            </c:dLbl>
            <c:dLbl>
              <c:idx val="19"/>
              <c:layout>
                <c:manualLayout>
                  <c:x val="6.2487896669528836E-2"/>
                  <c:y val="8.0603230942787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F23-4631-BEEB-5B38232ACA63}"/>
                </c:ext>
              </c:extLst>
            </c:dLbl>
            <c:dLbl>
              <c:idx val="20"/>
              <c:layout>
                <c:manualLayout>
                  <c:x val="3.9443155452436193E-2"/>
                  <c:y val="8.960422198160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71-44DB-9968-EE111193FEB2}"/>
                </c:ext>
              </c:extLst>
            </c:dLbl>
            <c:dLbl>
              <c:idx val="21"/>
              <c:layout>
                <c:manualLayout>
                  <c:x val="1.8561484918793419E-2"/>
                  <c:y val="0.112005277477011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1-44DB-9968-EE111193FEB2}"/>
                </c:ext>
              </c:extLst>
            </c:dLbl>
            <c:spPr>
              <a:noFill/>
              <a:ln>
                <a:noFill/>
              </a:ln>
              <a:effectLst/>
            </c:spPr>
            <c:txPr>
              <a:bodyPr wrap="square" lIns="38100" tIns="19050" rIns="38100" bIns="19050" anchor="ctr">
                <a:spAutoFit/>
              </a:bodyPr>
              <a:lstStyle/>
              <a:p>
                <a:pPr>
                  <a:defRPr sz="800" b="0">
                    <a:solidFill>
                      <a:sysClr val="windowText" lastClr="000000"/>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Utilitaires!$C$92:$C$98</c:f>
              <c:strCache>
                <c:ptCount val="7"/>
                <c:pt idx="0">
                  <c:v>Art. 4 : Exigences générales relatives aux processus</c:v>
                </c:pt>
                <c:pt idx="1">
                  <c:v>Art. 5 : Exigences générales</c:v>
                </c:pt>
                <c:pt idx="2">
                  <c:v>Art. 6 : Informations sur l’identification du dispositif médical</c:v>
                </c:pt>
                <c:pt idx="3">
                  <c:v>Art. 7 : Exigences relatives à l’emballage</c:v>
                </c:pt>
                <c:pt idx="4">
                  <c:v>Art. 8 : Exigences relatives aux informations pour l'étiquette </c:v>
                </c:pt>
                <c:pt idx="5">
                  <c:v>Art. 9 : Exigences relatives à la documentation d’accompagnement</c:v>
                </c:pt>
                <c:pt idx="6">
                  <c:v>Art. 10 :  Informations fournies par le fabricant</c:v>
                </c:pt>
              </c:strCache>
            </c:strRef>
          </c:cat>
          <c:val>
            <c:numRef>
              <c:f>Utilitaires!$A$92:$A$98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5-FF23-4631-BEEB-5B38232ACA63}"/>
            </c:ext>
          </c:extLst>
        </c:ser>
        <c:dLbls>
          <c:showLegendKey val="0"/>
          <c:showVal val="0"/>
          <c:showCatName val="0"/>
          <c:showSerName val="0"/>
          <c:showPercent val="0"/>
          <c:showBubbleSize val="0"/>
        </c:dLbls>
        <c:axId val="328163352"/>
        <c:axId val="328163744"/>
      </c:radarChart>
      <c:catAx>
        <c:axId val="328163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600" b="0" i="0" u="none" strike="noStrike" kern="1200" baseline="0">
                <a:ln>
                  <a:noFill/>
                </a:ln>
                <a:solidFill>
                  <a:schemeClr val="tx1"/>
                </a:solidFill>
                <a:latin typeface="Arial" charset="0"/>
                <a:ea typeface="Arial" charset="0"/>
                <a:cs typeface="Arial" charset="0"/>
              </a:defRPr>
            </a:pPr>
            <a:endParaRPr lang="fr-FR"/>
          </a:p>
        </c:txPr>
        <c:crossAx val="328163744"/>
        <c:crosses val="autoZero"/>
        <c:auto val="1"/>
        <c:lblAlgn val="ctr"/>
        <c:lblOffset val="100"/>
        <c:noMultiLvlLbl val="0"/>
      </c:catAx>
      <c:valAx>
        <c:axId val="328163744"/>
        <c:scaling>
          <c:orientation val="minMax"/>
          <c:max val="1"/>
          <c:min val="0"/>
        </c:scaling>
        <c:delete val="0"/>
        <c:axPos val="l"/>
        <c:minorGridlines>
          <c:spPr>
            <a:ln w="3175">
              <a:solidFill>
                <a:schemeClr val="bg1">
                  <a:lumMod val="65000"/>
                </a:schemeClr>
              </a:solidFill>
              <a:prstDash val="sysDot"/>
            </a:ln>
          </c:spPr>
        </c:minorGridlines>
        <c:numFmt formatCode="0%" sourceLinked="1"/>
        <c:majorTickMark val="none"/>
        <c:minorTickMark val="none"/>
        <c:tickLblPos val="nextTo"/>
        <c:txPr>
          <a:bodyPr/>
          <a:lstStyle/>
          <a:p>
            <a:pPr>
              <a:defRPr sz="600">
                <a:solidFill>
                  <a:srgbClr val="7F7F7F"/>
                </a:solidFill>
                <a:latin typeface="Arial" charset="0"/>
                <a:ea typeface="Arial" charset="0"/>
                <a:cs typeface="Arial" charset="0"/>
              </a:defRPr>
            </a:pPr>
            <a:endParaRPr lang="fr-FR"/>
          </a:p>
        </c:txPr>
        <c:crossAx val="328163352"/>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Header>&amp;L&amp;"Arial,Italique"&amp;6 © UTC  - Master IdS - https://travaux.master.utc.fr/ puis IDS, réf IDS036
&amp;R&amp;"Arial,Italique"&amp;6 © CHENG Ruonan, GANDAR François et ZAGHDOUDI Lina</c:oddHeader>
      <c:oddFooter>&amp;L&amp;"Arial,Italique"&amp;6Fichier : &amp;F &amp;C&amp;"ArialMT,Italique"&amp;6
Onglet : &amp;A&amp;R&amp;"Arial,Italique"&amp;6 Imprimé le &amp;D, page n° &amp;P/&amp;N</c:oddFooter>
    </c:headerFooter>
    <c:pageMargins b="0.75000000000000011" l="0.70000000000000007" r="0.70000000000000007" t="0.75000000000000011" header="0.30000000000000004" footer="0.3000000000000000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67031531372496"/>
          <c:y val="9.2724589443275621E-2"/>
          <c:w val="0.57607554810842343"/>
          <c:h val="0.7645235105671403"/>
        </c:manualLayout>
      </c:layout>
      <c:radarChart>
        <c:radarStyle val="filled"/>
        <c:varyColors val="0"/>
        <c:ser>
          <c:idx val="0"/>
          <c:order val="0"/>
          <c:tx>
            <c:strRef>
              <c:f>Utilitaires!$D$103</c:f>
              <c:strCache>
                <c:ptCount val="1"/>
                <c:pt idx="0">
                  <c:v>70%</c:v>
                </c:pt>
              </c:strCache>
            </c:strRef>
          </c:tx>
          <c:spPr>
            <a:noFill/>
            <a:ln w="12700">
              <a:solidFill>
                <a:srgbClr val="00B050"/>
              </a:solidFill>
              <a:prstDash val="dash"/>
            </a:ln>
            <a:effectLst/>
          </c:spPr>
          <c:cat>
            <c:strRef>
              <c:f>Utilitaires!$C$104:$C$112</c:f>
              <c:strCache>
                <c:ptCount val="9"/>
                <c:pt idx="0">
                  <c:v>Doc. 1 : Plan documenté de gestion de risques</c:v>
                </c:pt>
                <c:pt idx="1">
                  <c:v>Doc. 2 : Revue du Dossier de Gestion de Risques</c:v>
                </c:pt>
                <c:pt idx="2">
                  <c:v>Doc. 3 : Informations sur l'emballage</c:v>
                </c:pt>
                <c:pt idx="3">
                  <c:v>Doc. 4 : Informations sur l'étiquette</c:v>
                </c:pt>
                <c:pt idx="4">
                  <c:v>Doc. 5 : Rapport d'Évaluation des technologies de la santé (ETS)</c:v>
                </c:pt>
                <c:pt idx="5">
                  <c:v>Doc. 6 : Exigences relative aux informations fournies par l'importateur et le distributeur</c:v>
                </c:pt>
                <c:pt idx="6">
                  <c:v> Doc. 7 : Desciption technique du dispositif médical</c:v>
                </c:pt>
                <c:pt idx="7">
                  <c:v>Doc. 8 : Instruction d'utilisation des dispositifs médicaux</c:v>
                </c:pt>
                <c:pt idx="8">
                  <c:v>Doc.9 : Document relative à l'identification du dispositif médical</c:v>
                </c:pt>
              </c:strCache>
            </c:strRef>
          </c:cat>
          <c:val>
            <c:numRef>
              <c:f>Utilitaires!$B$104:$B$112</c:f>
              <c:numCache>
                <c:formatCode>0%</c:formatCode>
                <c:ptCount val="9"/>
                <c:pt idx="0">
                  <c:v>0.7</c:v>
                </c:pt>
                <c:pt idx="1">
                  <c:v>0.7</c:v>
                </c:pt>
                <c:pt idx="2">
                  <c:v>0.7</c:v>
                </c:pt>
                <c:pt idx="3">
                  <c:v>0.7</c:v>
                </c:pt>
                <c:pt idx="4">
                  <c:v>0.7</c:v>
                </c:pt>
                <c:pt idx="5">
                  <c:v>0.7</c:v>
                </c:pt>
                <c:pt idx="6">
                  <c:v>0.7</c:v>
                </c:pt>
                <c:pt idx="7">
                  <c:v>0.7</c:v>
                </c:pt>
                <c:pt idx="8">
                  <c:v>0.7</c:v>
                </c:pt>
              </c:numCache>
            </c:numRef>
          </c:val>
          <c:extLst>
            <c:ext xmlns:c16="http://schemas.microsoft.com/office/drawing/2014/chart" uri="{C3380CC4-5D6E-409C-BE32-E72D297353CC}">
              <c16:uniqueId val="{00000000-FF23-4631-BEEB-5B38232ACA63}"/>
            </c:ext>
          </c:extLst>
        </c:ser>
        <c:ser>
          <c:idx val="1"/>
          <c:order val="1"/>
          <c:tx>
            <c:v>Résultats</c:v>
          </c:tx>
          <c:spPr>
            <a:solidFill>
              <a:srgbClr val="C00000">
                <a:alpha val="21000"/>
              </a:srgbClr>
            </a:solidFill>
            <a:ln w="25400">
              <a:solidFill>
                <a:srgbClr val="CC0005"/>
              </a:solidFill>
            </a:ln>
            <a:effectLst/>
          </c:spPr>
          <c:dLbls>
            <c:dLbl>
              <c:idx val="0"/>
              <c:layout>
                <c:manualLayout>
                  <c:x val="1.6305304488168548E-3"/>
                  <c:y val="9.2538223278976137E-2"/>
                </c:manualLayout>
              </c:layout>
              <c:spPr>
                <a:noFill/>
                <a:ln>
                  <a:noFill/>
                </a:ln>
                <a:effectLst/>
              </c:spPr>
              <c:txPr>
                <a:bodyPr wrap="square" lIns="38100" tIns="19050" rIns="38100" bIns="19050" anchor="ctr">
                  <a:noAutofit/>
                </a:bodyPr>
                <a:lstStyle/>
                <a:p>
                  <a:pPr>
                    <a:defRPr sz="800" b="0">
                      <a:solidFill>
                        <a:schemeClr val="tx1"/>
                      </a:solidFill>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7.7165381097098001E-2"/>
                      <c:h val="6.0328064042316311E-2"/>
                    </c:manualLayout>
                  </c15:layout>
                </c:ext>
                <c:ext xmlns:c16="http://schemas.microsoft.com/office/drawing/2014/chart" uri="{C3380CC4-5D6E-409C-BE32-E72D297353CC}">
                  <c16:uniqueId val="{00000001-FF23-4631-BEEB-5B38232ACA63}"/>
                </c:ext>
              </c:extLst>
            </c:dLbl>
            <c:dLbl>
              <c:idx val="1"/>
              <c:layout>
                <c:manualLayout>
                  <c:x val="-4.7286367942830539E-2"/>
                  <c:y val="6.87002114379364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23-4631-BEEB-5B38232ACA63}"/>
                </c:ext>
              </c:extLst>
            </c:dLbl>
            <c:dLbl>
              <c:idx val="2"/>
              <c:layout>
                <c:manualLayout>
                  <c:x val="-8.05517888319639E-2"/>
                  <c:y val="1.461647947910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23-4631-BEEB-5B38232ACA63}"/>
                </c:ext>
              </c:extLst>
            </c:dLbl>
            <c:dLbl>
              <c:idx val="3"/>
              <c:layout>
                <c:manualLayout>
                  <c:x val="-7.2914647187320478E-2"/>
                  <c:y val="-5.2159551637455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3A-49D8-8A94-3802832EFC5F}"/>
                </c:ext>
              </c:extLst>
            </c:dLbl>
            <c:dLbl>
              <c:idx val="4"/>
              <c:layout>
                <c:manualLayout>
                  <c:x val="-2.9839938239697744E-2"/>
                  <c:y val="-8.695710060578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23-4631-BEEB-5B38232ACA63}"/>
                </c:ext>
              </c:extLst>
            </c:dLbl>
            <c:dLbl>
              <c:idx val="5"/>
              <c:layout>
                <c:manualLayout>
                  <c:x val="1.5885040695322171E-2"/>
                  <c:y val="-9.02912898348121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3-4631-BEEB-5B38232ACA63}"/>
                </c:ext>
              </c:extLst>
            </c:dLbl>
            <c:dLbl>
              <c:idx val="6"/>
              <c:layout>
                <c:manualLayout>
                  <c:x val="6.6905082143464689E-2"/>
                  <c:y val="-5.6392351573747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23-4631-BEEB-5B38232ACA63}"/>
                </c:ext>
              </c:extLst>
            </c:dLbl>
            <c:dLbl>
              <c:idx val="7"/>
              <c:layout>
                <c:manualLayout>
                  <c:x val="8.5914367212274828E-2"/>
                  <c:y val="1.2364839804855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3A-49D8-8A94-3802832EFC5F}"/>
                </c:ext>
              </c:extLst>
            </c:dLbl>
            <c:dLbl>
              <c:idx val="8"/>
              <c:layout>
                <c:manualLayout>
                  <c:x val="5.1446149995494191E-2"/>
                  <c:y val="6.2093647668952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23-4631-BEEB-5B38232ACA63}"/>
                </c:ext>
              </c:extLst>
            </c:dLbl>
            <c:dLbl>
              <c:idx val="9"/>
              <c:layout>
                <c:manualLayout>
                  <c:x val="-5.7808246706980738E-2"/>
                  <c:y val="-0.122205191148534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23-4631-BEEB-5B38232ACA63}"/>
                </c:ext>
              </c:extLst>
            </c:dLbl>
            <c:dLbl>
              <c:idx val="10"/>
              <c:layout>
                <c:manualLayout>
                  <c:x val="-1.1600928074245939E-2"/>
                  <c:y val="-0.10027080331092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23-4631-BEEB-5B38232ACA63}"/>
                </c:ext>
              </c:extLst>
            </c:dLbl>
            <c:dLbl>
              <c:idx val="11"/>
              <c:layout>
                <c:manualLayout>
                  <c:x val="6.7641631802984334E-3"/>
                  <c:y val="-0.132038977332601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23-4631-BEEB-5B38232ACA63}"/>
                </c:ext>
              </c:extLst>
            </c:dLbl>
            <c:dLbl>
              <c:idx val="12"/>
              <c:layout>
                <c:manualLayout>
                  <c:x val="2.5188263880008038E-2"/>
                  <c:y val="-9.91041341664476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23-4631-BEEB-5B38232ACA63}"/>
                </c:ext>
              </c:extLst>
            </c:dLbl>
            <c:dLbl>
              <c:idx val="13"/>
              <c:layout>
                <c:manualLayout>
                  <c:x val="4.1563476259203098E-2"/>
                  <c:y val="-9.1703722480908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F23-4631-BEEB-5B38232ACA63}"/>
                </c:ext>
              </c:extLst>
            </c:dLbl>
            <c:dLbl>
              <c:idx val="14"/>
              <c:layout>
                <c:manualLayout>
                  <c:x val="8.0578219485905281E-2"/>
                  <c:y val="-7.8903623301431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F23-4631-BEEB-5B38232ACA63}"/>
                </c:ext>
              </c:extLst>
            </c:dLbl>
            <c:dLbl>
              <c:idx val="15"/>
              <c:layout>
                <c:manualLayout>
                  <c:x val="7.8100918939656899E-2"/>
                  <c:y val="-1.9200904710344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F23-4631-BEEB-5B38232ACA63}"/>
                </c:ext>
              </c:extLst>
            </c:dLbl>
            <c:dLbl>
              <c:idx val="16"/>
              <c:layout>
                <c:manualLayout>
                  <c:x val="8.9741125746752609E-2"/>
                  <c:y val="-2.62346849476750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F23-4631-BEEB-5B38232ACA63}"/>
                </c:ext>
              </c:extLst>
            </c:dLbl>
            <c:dLbl>
              <c:idx val="17"/>
              <c:layout>
                <c:manualLayout>
                  <c:x val="8.0637046239289689E-2"/>
                  <c:y val="1.4266876952690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F23-4631-BEEB-5B38232ACA63}"/>
                </c:ext>
              </c:extLst>
            </c:dLbl>
            <c:dLbl>
              <c:idx val="18"/>
              <c:layout>
                <c:manualLayout>
                  <c:x val="8.54345324003873E-2"/>
                  <c:y val="4.5401572307154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23-4631-BEEB-5B38232ACA63}"/>
                </c:ext>
              </c:extLst>
            </c:dLbl>
            <c:dLbl>
              <c:idx val="19"/>
              <c:layout>
                <c:manualLayout>
                  <c:x val="6.2487896669528836E-2"/>
                  <c:y val="8.0603230942787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F23-4631-BEEB-5B38232ACA63}"/>
                </c:ext>
              </c:extLst>
            </c:dLbl>
            <c:dLbl>
              <c:idx val="20"/>
              <c:layout>
                <c:manualLayout>
                  <c:x val="3.9443155452436193E-2"/>
                  <c:y val="8.960422198160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71-44DB-9968-EE111193FEB2}"/>
                </c:ext>
              </c:extLst>
            </c:dLbl>
            <c:dLbl>
              <c:idx val="21"/>
              <c:layout>
                <c:manualLayout>
                  <c:x val="1.8561484918793419E-2"/>
                  <c:y val="0.112005277477011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1-44DB-9968-EE111193FEB2}"/>
                </c:ext>
              </c:extLst>
            </c:dLbl>
            <c:spPr>
              <a:noFill/>
              <a:ln>
                <a:noFill/>
              </a:ln>
              <a:effectLst/>
            </c:spPr>
            <c:txPr>
              <a:bodyPr wrap="square" lIns="38100" tIns="19050" rIns="38100" bIns="19050" anchor="ctr">
                <a:spAutoFit/>
              </a:bodyPr>
              <a:lstStyle/>
              <a:p>
                <a:pPr>
                  <a:defRPr sz="800" b="0">
                    <a:solidFill>
                      <a:schemeClr val="tx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Utilitaires!$C$104:$C$112</c:f>
              <c:strCache>
                <c:ptCount val="9"/>
                <c:pt idx="0">
                  <c:v>Doc. 1 : Plan documenté de gestion de risques</c:v>
                </c:pt>
                <c:pt idx="1">
                  <c:v>Doc. 2 : Revue du Dossier de Gestion de Risques</c:v>
                </c:pt>
                <c:pt idx="2">
                  <c:v>Doc. 3 : Informations sur l'emballage</c:v>
                </c:pt>
                <c:pt idx="3">
                  <c:v>Doc. 4 : Informations sur l'étiquette</c:v>
                </c:pt>
                <c:pt idx="4">
                  <c:v>Doc. 5 : Rapport d'Évaluation des technologies de la santé (ETS)</c:v>
                </c:pt>
                <c:pt idx="5">
                  <c:v>Doc. 6 : Exigences relative aux informations fournies par l'importateur et le distributeur</c:v>
                </c:pt>
                <c:pt idx="6">
                  <c:v> Doc. 7 : Desciption technique du dispositif médical</c:v>
                </c:pt>
                <c:pt idx="7">
                  <c:v>Doc. 8 : Instruction d'utilisation des dispositifs médicaux</c:v>
                </c:pt>
                <c:pt idx="8">
                  <c:v>Doc.9 : Document relative à l'identification du dispositif médical</c:v>
                </c:pt>
              </c:strCache>
            </c:strRef>
          </c:cat>
          <c:val>
            <c:numRef>
              <c:f>'Maîtrise documentaire'!$H$21:$H$29</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5-FF23-4631-BEEB-5B38232ACA63}"/>
            </c:ext>
          </c:extLst>
        </c:ser>
        <c:dLbls>
          <c:showLegendKey val="0"/>
          <c:showVal val="0"/>
          <c:showCatName val="0"/>
          <c:showSerName val="0"/>
          <c:showPercent val="0"/>
          <c:showBubbleSize val="0"/>
        </c:dLbls>
        <c:axId val="347667320"/>
        <c:axId val="347669280"/>
      </c:radarChart>
      <c:catAx>
        <c:axId val="3476673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600" b="0" i="0" u="none" strike="noStrike" kern="1200" baseline="0">
                <a:solidFill>
                  <a:schemeClr val="tx1">
                    <a:lumMod val="95000"/>
                    <a:lumOff val="5000"/>
                  </a:schemeClr>
                </a:solidFill>
                <a:latin typeface="Arial" charset="0"/>
                <a:ea typeface="Arial" charset="0"/>
                <a:cs typeface="Arial" charset="0"/>
              </a:defRPr>
            </a:pPr>
            <a:endParaRPr lang="fr-FR"/>
          </a:p>
        </c:txPr>
        <c:crossAx val="347669280"/>
        <c:crosses val="autoZero"/>
        <c:auto val="1"/>
        <c:lblAlgn val="ctr"/>
        <c:lblOffset val="100"/>
        <c:noMultiLvlLbl val="0"/>
      </c:catAx>
      <c:valAx>
        <c:axId val="347669280"/>
        <c:scaling>
          <c:orientation val="minMax"/>
          <c:max val="1"/>
          <c:min val="0"/>
        </c:scaling>
        <c:delete val="0"/>
        <c:axPos val="l"/>
        <c:minorGridlines>
          <c:spPr>
            <a:ln w="3175">
              <a:solidFill>
                <a:schemeClr val="bg1">
                  <a:lumMod val="65000"/>
                </a:schemeClr>
              </a:solidFill>
              <a:prstDash val="sysDot"/>
            </a:ln>
          </c:spPr>
        </c:minorGridlines>
        <c:numFmt formatCode="0%" sourceLinked="1"/>
        <c:majorTickMark val="none"/>
        <c:minorTickMark val="none"/>
        <c:tickLblPos val="nextTo"/>
        <c:txPr>
          <a:bodyPr/>
          <a:lstStyle/>
          <a:p>
            <a:pPr>
              <a:defRPr sz="600">
                <a:solidFill>
                  <a:srgbClr val="7F7F7F"/>
                </a:solidFill>
                <a:latin typeface="Arial" charset="0"/>
                <a:ea typeface="Arial" charset="0"/>
                <a:cs typeface="Arial" charset="0"/>
              </a:defRPr>
            </a:pPr>
            <a:endParaRPr lang="fr-FR"/>
          </a:p>
        </c:txPr>
        <c:crossAx val="347667320"/>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Header>&amp;L&amp;"Arial,Italique"&amp;6 © UTC  - Master IdS - https://travaux.master.utc.fr/ puis IDS, réf IDS036
&amp;R&amp;"Arial,Italique"&amp;6 © CHENG Ruonan, GANDAR François et ZAGHDOUDI Lina</c:oddHeader>
      <c:oddFooter>&amp;L&amp;"Arial,Italique"&amp;6Fichier : &amp;F &amp;C&amp;"ArialMT,Italique"&amp;6
Onglet : &amp;A&amp;R&amp;"Arial,Italique"&amp;6 Imprimé le &amp;D, page n° &amp;P/&amp;N</c:oddFooter>
    </c:headerFooter>
    <c:pageMargins b="0.75000000000000011" l="0.70000000000000007" r="0.70000000000000007" t="0.75000000000000011" header="0.30000000000000004" footer="0.30000000000000004"/>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153350</xdr:colOff>
      <xdr:row>2</xdr:row>
      <xdr:rowOff>136921</xdr:rowOff>
    </xdr:from>
    <xdr:ext cx="852727" cy="204591"/>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153350" y="595829"/>
          <a:ext cx="852727" cy="204591"/>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19118</xdr:colOff>
      <xdr:row>5</xdr:row>
      <xdr:rowOff>1</xdr:rowOff>
    </xdr:from>
    <xdr:ext cx="1139758" cy="29490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900181" y="1063626"/>
          <a:ext cx="1139758" cy="29490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225444</xdr:colOff>
      <xdr:row>10</xdr:row>
      <xdr:rowOff>202336</xdr:rowOff>
    </xdr:from>
    <xdr:to>
      <xdr:col>3</xdr:col>
      <xdr:colOff>455848</xdr:colOff>
      <xdr:row>13</xdr:row>
      <xdr:rowOff>182787</xdr:rowOff>
    </xdr:to>
    <xdr:graphicFrame macro="">
      <xdr:nvGraphicFramePr>
        <xdr:cNvPr id="7" name="Chart 2">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7893</xdr:colOff>
      <xdr:row>1</xdr:row>
      <xdr:rowOff>60719</xdr:rowOff>
    </xdr:from>
    <xdr:ext cx="499356" cy="159088"/>
    <xdr:pic>
      <xdr:nvPicPr>
        <xdr:cNvPr id="8" name="image1.pn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2" cstate="print">
          <a:clrChange>
            <a:clrFrom>
              <a:srgbClr val="FFFFFF"/>
            </a:clrFrom>
            <a:clrTo>
              <a:srgbClr val="FFFFFF">
                <a:alpha val="0"/>
              </a:srgbClr>
            </a:clrTo>
          </a:clrChange>
        </a:blip>
        <a:stretch>
          <a:fillRect/>
        </a:stretch>
      </xdr:blipFill>
      <xdr:spPr>
        <a:xfrm>
          <a:off x="295334" y="297435"/>
          <a:ext cx="499356" cy="159088"/>
        </a:xfrm>
        <a:prstGeom prst="rect">
          <a:avLst/>
        </a:prstGeom>
        <a:noFill/>
      </xdr:spPr>
    </xdr:pic>
    <xdr:clientData fLocksWithSheet="0"/>
  </xdr:oneCellAnchor>
  <xdr:twoCellAnchor>
    <xdr:from>
      <xdr:col>5</xdr:col>
      <xdr:colOff>112722</xdr:colOff>
      <xdr:row>10</xdr:row>
      <xdr:rowOff>228824</xdr:rowOff>
    </xdr:from>
    <xdr:to>
      <xdr:col>7</xdr:col>
      <xdr:colOff>343802</xdr:colOff>
      <xdr:row>14</xdr:row>
      <xdr:rowOff>27947</xdr:rowOff>
    </xdr:to>
    <xdr:graphicFrame macro="">
      <xdr:nvGraphicFramePr>
        <xdr:cNvPr id="9" name="Chart 2">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178100</xdr:colOff>
      <xdr:row>18</xdr:row>
      <xdr:rowOff>107086</xdr:rowOff>
    </xdr:from>
    <xdr:to>
      <xdr:col>4</xdr:col>
      <xdr:colOff>281804</xdr:colOff>
      <xdr:row>26</xdr:row>
      <xdr:rowOff>5636</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206560</xdr:colOff>
      <xdr:row>1</xdr:row>
      <xdr:rowOff>80721</xdr:rowOff>
    </xdr:from>
    <xdr:ext cx="561430" cy="18296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206560" y="177585"/>
          <a:ext cx="561430" cy="182965"/>
        </a:xfrm>
        <a:prstGeom prst="rect">
          <a:avLst/>
        </a:prstGeom>
        <a:noFill/>
      </xdr:spPr>
    </xdr:pic>
    <xdr:clientData fLocksWithSheet="0"/>
  </xdr:oneCellAnchor>
  <xdr:twoCellAnchor>
    <xdr:from>
      <xdr:col>0</xdr:col>
      <xdr:colOff>296398</xdr:colOff>
      <xdr:row>11</xdr:row>
      <xdr:rowOff>15030</xdr:rowOff>
    </xdr:from>
    <xdr:to>
      <xdr:col>3</xdr:col>
      <xdr:colOff>430508</xdr:colOff>
      <xdr:row>19</xdr:row>
      <xdr:rowOff>177585</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42810</xdr:colOff>
      <xdr:row>1</xdr:row>
      <xdr:rowOff>151759</xdr:rowOff>
    </xdr:from>
    <xdr:ext cx="813370" cy="216541"/>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42810" y="285109"/>
          <a:ext cx="813370" cy="21654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zoomScaleNormal="100" workbookViewId="0">
      <selection activeCell="D6" sqref="D6:I6"/>
    </sheetView>
  </sheetViews>
  <sheetFormatPr baseColWidth="10" defaultColWidth="11.23046875" defaultRowHeight="15" customHeight="1"/>
  <cols>
    <col min="1" max="1" width="9.07421875" customWidth="1"/>
    <col min="2" max="2" width="8.07421875" customWidth="1"/>
    <col min="3" max="3" width="8" customWidth="1"/>
    <col min="4" max="4" width="6.53515625" customWidth="1"/>
    <col min="5" max="5" width="7" customWidth="1"/>
    <col min="6" max="6" width="6.53515625" customWidth="1"/>
    <col min="7" max="7" width="8" customWidth="1"/>
    <col min="8" max="8" width="8.84375" customWidth="1"/>
    <col min="9" max="9" width="12.07421875" customWidth="1"/>
    <col min="10" max="29" width="9.3046875" customWidth="1"/>
  </cols>
  <sheetData>
    <row r="1" spans="1:29" ht="13.5" customHeight="1">
      <c r="B1" s="1"/>
      <c r="C1" s="1"/>
      <c r="D1" s="1"/>
      <c r="E1" s="1"/>
      <c r="F1" s="1"/>
      <c r="G1" s="1"/>
      <c r="H1" s="1"/>
      <c r="I1" s="106"/>
      <c r="J1" s="3"/>
      <c r="K1" s="3"/>
      <c r="L1" s="3"/>
      <c r="M1" s="3"/>
      <c r="N1" s="3"/>
      <c r="O1" s="3"/>
      <c r="P1" s="3"/>
      <c r="Q1" s="3"/>
      <c r="R1" s="3"/>
      <c r="S1" s="3"/>
      <c r="T1" s="3"/>
      <c r="U1" s="3"/>
      <c r="V1" s="3"/>
      <c r="W1" s="3"/>
      <c r="X1" s="3"/>
      <c r="Y1" s="3"/>
      <c r="Z1" s="3"/>
      <c r="AA1" s="3"/>
      <c r="AB1" s="3"/>
      <c r="AC1" s="3"/>
    </row>
    <row r="2" spans="1:29" ht="22.5" customHeight="1">
      <c r="A2" s="155"/>
      <c r="B2" s="153"/>
      <c r="C2" s="153"/>
      <c r="D2" s="156"/>
      <c r="E2" s="157"/>
      <c r="F2" s="158"/>
      <c r="G2" s="159"/>
      <c r="H2" s="160"/>
      <c r="I2" s="161"/>
    </row>
    <row r="3" spans="1:29" ht="18.75" customHeight="1">
      <c r="A3" s="499"/>
      <c r="B3" s="500"/>
      <c r="C3" s="551" t="s">
        <v>234</v>
      </c>
      <c r="D3" s="552"/>
      <c r="E3" s="552"/>
      <c r="F3" s="552"/>
      <c r="G3" s="552"/>
      <c r="H3" s="552"/>
      <c r="I3" s="553"/>
      <c r="J3" s="163"/>
    </row>
    <row r="4" spans="1:29" ht="24.75" customHeight="1">
      <c r="A4" s="501"/>
      <c r="B4" s="162"/>
      <c r="C4" s="548" t="s">
        <v>233</v>
      </c>
      <c r="D4" s="549"/>
      <c r="E4" s="549"/>
      <c r="F4" s="549"/>
      <c r="G4" s="549"/>
      <c r="H4" s="549"/>
      <c r="I4" s="550"/>
      <c r="J4" s="163"/>
    </row>
    <row r="5" spans="1:29" ht="13.5" customHeight="1">
      <c r="A5" s="622" t="s">
        <v>222</v>
      </c>
      <c r="B5" s="623"/>
      <c r="C5" s="623"/>
      <c r="D5" s="623"/>
      <c r="E5" s="623"/>
      <c r="F5" s="623"/>
      <c r="G5" s="623"/>
      <c r="H5" s="623"/>
      <c r="I5" s="624"/>
      <c r="J5" s="163"/>
    </row>
    <row r="6" spans="1:29" ht="16.5" customHeight="1">
      <c r="A6" s="565" t="s">
        <v>0</v>
      </c>
      <c r="B6" s="566"/>
      <c r="C6" s="567"/>
      <c r="D6" s="619" t="s">
        <v>1</v>
      </c>
      <c r="E6" s="620"/>
      <c r="F6" s="620"/>
      <c r="G6" s="620"/>
      <c r="H6" s="620"/>
      <c r="I6" s="621"/>
      <c r="J6" s="163"/>
    </row>
    <row r="7" spans="1:29" ht="16.5" customHeight="1">
      <c r="A7" s="568" t="s">
        <v>3</v>
      </c>
      <c r="B7" s="569"/>
      <c r="C7" s="570"/>
      <c r="D7" s="579" t="s">
        <v>194</v>
      </c>
      <c r="E7" s="580"/>
      <c r="F7" s="580"/>
      <c r="G7" s="580"/>
      <c r="H7" s="580"/>
      <c r="I7" s="581"/>
      <c r="J7" s="163"/>
    </row>
    <row r="8" spans="1:29" ht="15.5">
      <c r="A8" s="573" t="s">
        <v>4</v>
      </c>
      <c r="B8" s="574"/>
      <c r="C8" s="575"/>
      <c r="D8" s="576" t="s">
        <v>195</v>
      </c>
      <c r="E8" s="577"/>
      <c r="F8" s="578"/>
      <c r="G8" s="502" t="s">
        <v>196</v>
      </c>
      <c r="H8" s="571" t="s">
        <v>202</v>
      </c>
      <c r="I8" s="572"/>
      <c r="J8" s="163"/>
    </row>
    <row r="9" spans="1:29" ht="6.75" customHeight="1">
      <c r="A9" s="563"/>
      <c r="B9" s="564"/>
      <c r="C9" s="564"/>
      <c r="D9" s="564"/>
      <c r="E9" s="564"/>
      <c r="F9" s="564"/>
      <c r="G9" s="564"/>
      <c r="H9" s="564"/>
      <c r="I9" s="564"/>
      <c r="J9" s="2"/>
      <c r="K9" s="2"/>
      <c r="L9" s="2"/>
      <c r="M9" s="2"/>
      <c r="N9" s="2"/>
      <c r="O9" s="2"/>
      <c r="P9" s="2"/>
      <c r="Q9" s="2"/>
      <c r="R9" s="2"/>
      <c r="S9" s="2"/>
      <c r="T9" s="2"/>
      <c r="U9" s="2"/>
      <c r="V9" s="2"/>
      <c r="W9" s="2"/>
      <c r="X9" s="2"/>
      <c r="Y9" s="2"/>
      <c r="Z9" s="2"/>
      <c r="AA9" s="2"/>
      <c r="AB9" s="2"/>
      <c r="AC9" s="2"/>
    </row>
    <row r="10" spans="1:29" ht="18.75" customHeight="1">
      <c r="A10" s="554" t="s">
        <v>6</v>
      </c>
      <c r="B10" s="555"/>
      <c r="C10" s="555"/>
      <c r="D10" s="555"/>
      <c r="E10" s="555"/>
      <c r="F10" s="555"/>
      <c r="G10" s="555"/>
      <c r="H10" s="555"/>
      <c r="I10" s="556"/>
    </row>
    <row r="11" spans="1:29" ht="55.5" customHeight="1">
      <c r="A11" s="557" t="s">
        <v>242</v>
      </c>
      <c r="B11" s="558"/>
      <c r="C11" s="558"/>
      <c r="D11" s="558"/>
      <c r="E11" s="558"/>
      <c r="F11" s="558"/>
      <c r="G11" s="558"/>
      <c r="H11" s="558"/>
      <c r="I11" s="559"/>
      <c r="J11" s="163"/>
    </row>
    <row r="12" spans="1:29" ht="27" customHeight="1">
      <c r="A12" s="560" t="s">
        <v>243</v>
      </c>
      <c r="B12" s="561"/>
      <c r="C12" s="561"/>
      <c r="D12" s="561"/>
      <c r="E12" s="561"/>
      <c r="F12" s="561"/>
      <c r="G12" s="561"/>
      <c r="H12" s="561"/>
      <c r="I12" s="562"/>
      <c r="J12" s="163"/>
    </row>
    <row r="13" spans="1:29" ht="56.25" customHeight="1">
      <c r="A13" s="616" t="s">
        <v>284</v>
      </c>
      <c r="B13" s="617"/>
      <c r="C13" s="617"/>
      <c r="D13" s="617"/>
      <c r="E13" s="617"/>
      <c r="F13" s="617"/>
      <c r="G13" s="617"/>
      <c r="H13" s="617"/>
      <c r="I13" s="618"/>
      <c r="J13" s="163"/>
    </row>
    <row r="14" spans="1:29" ht="15" customHeight="1">
      <c r="A14" s="613" t="s">
        <v>299</v>
      </c>
      <c r="B14" s="614"/>
      <c r="C14" s="614"/>
      <c r="D14" s="614"/>
      <c r="E14" s="614"/>
      <c r="F14" s="614"/>
      <c r="G14" s="614"/>
      <c r="H14" s="614"/>
      <c r="I14" s="615"/>
      <c r="J14" s="163"/>
    </row>
    <row r="15" spans="1:29" ht="33" customHeight="1">
      <c r="A15" s="627" t="s">
        <v>300</v>
      </c>
      <c r="B15" s="628"/>
      <c r="C15" s="628"/>
      <c r="D15" s="628"/>
      <c r="E15" s="628"/>
      <c r="F15" s="628"/>
      <c r="G15" s="628"/>
      <c r="H15" s="625" t="s">
        <v>294</v>
      </c>
      <c r="I15" s="626"/>
      <c r="J15" s="163"/>
    </row>
    <row r="16" spans="1:29" ht="48" customHeight="1">
      <c r="A16" s="629"/>
      <c r="B16" s="630"/>
      <c r="C16" s="630"/>
      <c r="D16" s="630"/>
      <c r="E16" s="630"/>
      <c r="F16" s="630"/>
      <c r="G16" s="628"/>
      <c r="H16" s="210" t="s">
        <v>199</v>
      </c>
      <c r="I16" s="164" t="s">
        <v>31</v>
      </c>
      <c r="J16" s="163"/>
    </row>
    <row r="17" spans="1:29" ht="48" customHeight="1">
      <c r="A17" s="629"/>
      <c r="B17" s="630"/>
      <c r="C17" s="630"/>
      <c r="D17" s="630"/>
      <c r="E17" s="630"/>
      <c r="F17" s="630"/>
      <c r="G17" s="628"/>
      <c r="H17" s="209" t="s">
        <v>200</v>
      </c>
      <c r="I17" s="165" t="s">
        <v>232</v>
      </c>
      <c r="J17" s="163"/>
    </row>
    <row r="18" spans="1:29" ht="53.25" customHeight="1">
      <c r="A18" s="631"/>
      <c r="B18" s="632"/>
      <c r="C18" s="632"/>
      <c r="D18" s="632"/>
      <c r="E18" s="632"/>
      <c r="F18" s="632"/>
      <c r="G18" s="632"/>
      <c r="H18" s="211" t="s">
        <v>198</v>
      </c>
      <c r="I18" s="166" t="s">
        <v>231</v>
      </c>
      <c r="J18" s="163"/>
    </row>
    <row r="19" spans="1:29" ht="6.75" customHeight="1">
      <c r="A19" s="601"/>
      <c r="B19" s="602"/>
      <c r="C19" s="602"/>
      <c r="D19" s="602"/>
      <c r="E19" s="602"/>
      <c r="F19" s="602"/>
      <c r="G19" s="602"/>
      <c r="H19" s="602"/>
      <c r="I19" s="602"/>
      <c r="J19" s="2"/>
      <c r="K19" s="2"/>
      <c r="L19" s="2"/>
      <c r="M19" s="2"/>
      <c r="N19" s="2"/>
      <c r="O19" s="2"/>
      <c r="P19" s="2"/>
      <c r="Q19" s="2"/>
      <c r="R19" s="2"/>
      <c r="S19" s="2"/>
      <c r="T19" s="2"/>
      <c r="U19" s="2"/>
      <c r="V19" s="2"/>
      <c r="W19" s="2"/>
      <c r="X19" s="2"/>
      <c r="Y19" s="2"/>
      <c r="Z19" s="2"/>
      <c r="AA19" s="2"/>
      <c r="AB19" s="2"/>
      <c r="AC19" s="2"/>
    </row>
    <row r="20" spans="1:29" ht="18.75" customHeight="1">
      <c r="A20" s="587" t="s">
        <v>14</v>
      </c>
      <c r="B20" s="588"/>
      <c r="C20" s="588"/>
      <c r="D20" s="588"/>
      <c r="E20" s="588"/>
      <c r="F20" s="588"/>
      <c r="G20" s="588"/>
      <c r="H20" s="588"/>
      <c r="I20" s="589"/>
      <c r="J20" s="154"/>
    </row>
    <row r="21" spans="1:29" ht="27.75" customHeight="1">
      <c r="A21" s="603" t="s">
        <v>223</v>
      </c>
      <c r="B21" s="604"/>
      <c r="C21" s="604"/>
      <c r="D21" s="605"/>
      <c r="E21" s="606" t="s">
        <v>15</v>
      </c>
      <c r="F21" s="607"/>
      <c r="G21" s="607"/>
      <c r="H21" s="607"/>
      <c r="I21" s="608"/>
      <c r="J21" s="154"/>
    </row>
    <row r="22" spans="1:29" ht="26.25" customHeight="1">
      <c r="A22" s="609" t="s">
        <v>224</v>
      </c>
      <c r="B22" s="610"/>
      <c r="C22" s="121" t="s">
        <v>225</v>
      </c>
      <c r="D22" s="122" t="s">
        <v>226</v>
      </c>
      <c r="E22" s="127" t="s">
        <v>18</v>
      </c>
      <c r="F22" s="129" t="s">
        <v>19</v>
      </c>
      <c r="G22" s="130" t="s">
        <v>20</v>
      </c>
      <c r="H22" s="611" t="s">
        <v>21</v>
      </c>
      <c r="I22" s="612"/>
      <c r="J22" s="154"/>
    </row>
    <row r="23" spans="1:29" ht="30" customHeight="1">
      <c r="A23" s="590" t="s">
        <v>213</v>
      </c>
      <c r="B23" s="591"/>
      <c r="C23" s="124" t="s">
        <v>22</v>
      </c>
      <c r="D23" s="123">
        <v>1.0000000000000001E-5</v>
      </c>
      <c r="E23" s="128">
        <v>0</v>
      </c>
      <c r="F23" s="131">
        <f>E24-0.01</f>
        <v>0.28999999999999998</v>
      </c>
      <c r="G23" s="132" t="s">
        <v>23</v>
      </c>
      <c r="H23" s="592" t="s">
        <v>170</v>
      </c>
      <c r="I23" s="593"/>
      <c r="J23" s="154"/>
    </row>
    <row r="24" spans="1:29" ht="30" customHeight="1">
      <c r="A24" s="590" t="s">
        <v>227</v>
      </c>
      <c r="B24" s="591"/>
      <c r="C24" s="124" t="s">
        <v>25</v>
      </c>
      <c r="D24" s="125">
        <f>MROUND((E24+F24)/2,0.1)</f>
        <v>0.4</v>
      </c>
      <c r="E24" s="149">
        <v>0.3</v>
      </c>
      <c r="F24" s="133">
        <f>E25-0.01</f>
        <v>0.59</v>
      </c>
      <c r="G24" s="134" t="s">
        <v>26</v>
      </c>
      <c r="H24" s="594" t="s">
        <v>171</v>
      </c>
      <c r="I24" s="595"/>
      <c r="J24" s="154"/>
    </row>
    <row r="25" spans="1:29" ht="30" customHeight="1">
      <c r="A25" s="590" t="s">
        <v>214</v>
      </c>
      <c r="B25" s="591"/>
      <c r="C25" s="124" t="s">
        <v>27</v>
      </c>
      <c r="D25" s="125">
        <f>MROUND((E25+F25)/2,0.1)</f>
        <v>0.70000000000000007</v>
      </c>
      <c r="E25" s="150">
        <v>0.6</v>
      </c>
      <c r="F25" s="133">
        <f>E26-0.01</f>
        <v>0.89</v>
      </c>
      <c r="G25" s="132" t="s">
        <v>197</v>
      </c>
      <c r="H25" s="594" t="s">
        <v>172</v>
      </c>
      <c r="I25" s="595"/>
      <c r="J25" s="154"/>
    </row>
    <row r="26" spans="1:29" ht="30" customHeight="1">
      <c r="A26" s="590" t="s">
        <v>216</v>
      </c>
      <c r="B26" s="591"/>
      <c r="C26" s="126" t="s">
        <v>29</v>
      </c>
      <c r="D26" s="125">
        <v>1</v>
      </c>
      <c r="E26" s="151">
        <v>0.9</v>
      </c>
      <c r="F26" s="131">
        <v>1</v>
      </c>
      <c r="G26" s="135" t="s">
        <v>31</v>
      </c>
      <c r="H26" s="596" t="s">
        <v>173</v>
      </c>
      <c r="I26" s="597"/>
      <c r="J26" s="154"/>
    </row>
    <row r="27" spans="1:29" ht="30" customHeight="1">
      <c r="A27" s="585" t="s">
        <v>215</v>
      </c>
      <c r="B27" s="586"/>
      <c r="C27" s="173" t="s">
        <v>32</v>
      </c>
      <c r="D27" s="174" t="s">
        <v>33</v>
      </c>
      <c r="E27" s="598" t="s">
        <v>201</v>
      </c>
      <c r="F27" s="599"/>
      <c r="G27" s="599"/>
      <c r="H27" s="599"/>
      <c r="I27" s="600"/>
      <c r="J27" s="154"/>
    </row>
    <row r="28" spans="1:29" ht="6.75" customHeight="1">
      <c r="A28" s="167"/>
      <c r="B28" s="168"/>
      <c r="C28" s="169"/>
      <c r="D28" s="170"/>
      <c r="E28" s="170"/>
      <c r="F28" s="170"/>
      <c r="G28" s="169"/>
      <c r="H28" s="171"/>
      <c r="I28" s="172"/>
      <c r="J28" s="2"/>
      <c r="K28" s="2"/>
      <c r="L28" s="2"/>
      <c r="M28" s="2"/>
      <c r="N28" s="2"/>
      <c r="O28" s="2"/>
      <c r="P28" s="2"/>
      <c r="Q28" s="2"/>
      <c r="R28" s="2"/>
      <c r="S28" s="2"/>
      <c r="T28" s="2"/>
      <c r="U28" s="2"/>
      <c r="V28" s="2"/>
      <c r="W28" s="2"/>
      <c r="X28" s="2"/>
      <c r="Y28" s="2"/>
      <c r="Z28" s="2"/>
      <c r="AA28" s="2"/>
      <c r="AB28" s="2"/>
      <c r="AC28" s="2"/>
    </row>
    <row r="29" spans="1:29" ht="33" customHeight="1">
      <c r="A29" s="582" t="s">
        <v>301</v>
      </c>
      <c r="B29" s="583"/>
      <c r="C29" s="583"/>
      <c r="D29" s="583"/>
      <c r="E29" s="583"/>
      <c r="F29" s="583"/>
      <c r="G29" s="583"/>
      <c r="H29" s="583"/>
      <c r="I29" s="584"/>
      <c r="J29" s="154"/>
    </row>
    <row r="30" spans="1:29" ht="15.75" customHeight="1">
      <c r="A30" s="175"/>
      <c r="B30" s="175"/>
      <c r="C30" s="175"/>
      <c r="D30" s="175"/>
      <c r="E30" s="175"/>
      <c r="F30" s="175"/>
      <c r="G30" s="175"/>
      <c r="H30" s="160"/>
      <c r="I30" s="160"/>
    </row>
    <row r="31" spans="1:29" ht="15.75" customHeight="1">
      <c r="A31" s="4"/>
      <c r="B31" s="4"/>
      <c r="C31" s="4"/>
      <c r="D31" s="4"/>
      <c r="E31" s="4"/>
      <c r="F31" s="4"/>
      <c r="G31" s="4"/>
      <c r="H31" s="6"/>
      <c r="I31" s="6"/>
    </row>
    <row r="32" spans="1:29" ht="15.75" customHeight="1">
      <c r="A32" s="4"/>
      <c r="B32" s="4"/>
      <c r="C32" s="4"/>
      <c r="D32" s="4"/>
      <c r="E32" s="4"/>
      <c r="F32" s="4"/>
      <c r="G32" s="4"/>
      <c r="H32" s="6"/>
      <c r="I32" s="6"/>
    </row>
    <row r="33" spans="1:9" ht="15.75" customHeight="1">
      <c r="A33" s="4"/>
      <c r="B33" s="4"/>
      <c r="C33" s="4"/>
      <c r="D33" s="4"/>
      <c r="E33" s="4"/>
      <c r="F33" s="4"/>
      <c r="G33" s="4"/>
      <c r="H33" s="6"/>
      <c r="I33" s="6"/>
    </row>
    <row r="34" spans="1:9" ht="15.75" customHeight="1">
      <c r="A34" s="4"/>
      <c r="B34" s="4"/>
      <c r="C34" s="4"/>
      <c r="D34" s="4"/>
      <c r="E34" s="4"/>
      <c r="F34" s="4"/>
      <c r="G34" s="4"/>
      <c r="H34" s="6"/>
      <c r="I34" s="6"/>
    </row>
    <row r="35" spans="1:9" ht="15.75" customHeight="1">
      <c r="A35" s="4"/>
      <c r="B35" s="4"/>
      <c r="C35" s="4"/>
      <c r="D35" s="4"/>
      <c r="E35" s="4"/>
      <c r="F35" s="4"/>
      <c r="G35" s="4"/>
      <c r="H35" s="6"/>
      <c r="I35" s="6"/>
    </row>
    <row r="36" spans="1:9" ht="15.75" customHeight="1">
      <c r="A36" s="4"/>
      <c r="B36" s="4"/>
      <c r="C36" s="4"/>
      <c r="D36" s="4"/>
      <c r="E36" s="4"/>
      <c r="F36" s="4"/>
      <c r="G36" s="4"/>
      <c r="H36" s="6"/>
      <c r="I36" s="6"/>
    </row>
    <row r="37" spans="1:9" ht="15.75" customHeight="1">
      <c r="A37" s="4"/>
      <c r="B37" s="4"/>
      <c r="C37" s="4"/>
      <c r="D37" s="4"/>
      <c r="E37" s="4"/>
      <c r="F37" s="4"/>
      <c r="G37" s="4"/>
      <c r="H37" s="6"/>
      <c r="I37" s="6"/>
    </row>
    <row r="38" spans="1:9" ht="15.75" customHeight="1">
      <c r="A38" s="4"/>
      <c r="B38" s="4"/>
      <c r="C38" s="4"/>
      <c r="D38" s="4"/>
      <c r="E38" s="4"/>
      <c r="F38" s="4"/>
      <c r="G38" s="4"/>
      <c r="H38" s="6"/>
      <c r="I38" s="6"/>
    </row>
    <row r="39" spans="1:9" ht="15.75" customHeight="1">
      <c r="A39" s="4"/>
      <c r="B39" s="4"/>
      <c r="C39" s="4"/>
      <c r="D39" s="4"/>
      <c r="E39" s="4"/>
      <c r="F39" s="4"/>
      <c r="G39" s="4"/>
      <c r="H39" s="6"/>
      <c r="I39" s="6"/>
    </row>
    <row r="40" spans="1:9" ht="15.75" customHeight="1">
      <c r="A40" s="4"/>
      <c r="B40" s="4"/>
      <c r="C40" s="4"/>
      <c r="D40" s="4"/>
      <c r="E40" s="4"/>
      <c r="F40" s="4"/>
      <c r="G40" s="4"/>
      <c r="H40" s="6"/>
      <c r="I40" s="6"/>
    </row>
    <row r="41" spans="1:9" ht="15.75" customHeight="1">
      <c r="A41" s="4"/>
      <c r="B41" s="4"/>
      <c r="C41" s="4"/>
      <c r="D41" s="4"/>
      <c r="E41" s="4"/>
      <c r="F41" s="4"/>
      <c r="G41" s="4"/>
      <c r="H41" s="6"/>
      <c r="I41" s="6"/>
    </row>
    <row r="42" spans="1:9" ht="15.75" customHeight="1">
      <c r="A42" s="4"/>
      <c r="B42" s="4"/>
      <c r="C42" s="4"/>
      <c r="D42" s="4"/>
      <c r="E42" s="4"/>
      <c r="F42" s="4"/>
      <c r="G42" s="4"/>
      <c r="H42" s="6"/>
      <c r="I42" s="6"/>
    </row>
    <row r="43" spans="1:9" ht="15.75" customHeight="1">
      <c r="A43" s="4"/>
      <c r="B43" s="4"/>
      <c r="C43" s="4"/>
      <c r="D43" s="4"/>
      <c r="E43" s="4"/>
      <c r="F43" s="4"/>
      <c r="G43" s="4"/>
      <c r="H43" s="6"/>
      <c r="I43" s="6"/>
    </row>
    <row r="44" spans="1:9" ht="15.75" customHeight="1">
      <c r="A44" s="4"/>
      <c r="B44" s="4"/>
      <c r="C44" s="4"/>
      <c r="D44" s="4"/>
      <c r="E44" s="4"/>
      <c r="F44" s="4"/>
      <c r="G44" s="4"/>
      <c r="H44" s="6"/>
      <c r="I44" s="6"/>
    </row>
    <row r="45" spans="1:9" ht="15.75" customHeight="1">
      <c r="A45" s="4"/>
      <c r="B45" s="4"/>
      <c r="C45" s="4"/>
      <c r="D45" s="4"/>
      <c r="E45" s="4"/>
      <c r="F45" s="4"/>
      <c r="G45" s="4"/>
      <c r="H45" s="6"/>
      <c r="I45" s="6"/>
    </row>
    <row r="46" spans="1:9" ht="15.75" customHeight="1">
      <c r="A46" s="4"/>
      <c r="B46" s="4"/>
      <c r="C46" s="4"/>
      <c r="D46" s="4"/>
      <c r="E46" s="4"/>
      <c r="F46" s="4"/>
      <c r="G46" s="4"/>
      <c r="H46" s="6"/>
      <c r="I46" s="6"/>
    </row>
    <row r="47" spans="1:9" ht="15.75" customHeight="1">
      <c r="A47" s="4"/>
      <c r="B47" s="4"/>
      <c r="C47" s="4"/>
      <c r="D47" s="4"/>
      <c r="E47" s="4"/>
      <c r="F47" s="4"/>
      <c r="G47" s="4"/>
      <c r="H47" s="6"/>
      <c r="I47" s="6"/>
    </row>
    <row r="48" spans="1:9" ht="15.75" customHeight="1">
      <c r="A48" s="4"/>
      <c r="B48" s="4"/>
      <c r="C48" s="4"/>
      <c r="D48" s="4"/>
      <c r="E48" s="4"/>
      <c r="F48" s="4"/>
      <c r="G48" s="4"/>
      <c r="H48" s="6"/>
      <c r="I48" s="6"/>
    </row>
    <row r="49" spans="1:9" ht="15.75" customHeight="1">
      <c r="A49" s="4"/>
      <c r="B49" s="4"/>
      <c r="C49" s="4"/>
      <c r="D49" s="4"/>
      <c r="E49" s="4"/>
      <c r="F49" s="4"/>
      <c r="G49" s="4"/>
      <c r="H49" s="6"/>
      <c r="I49" s="6"/>
    </row>
    <row r="50" spans="1:9" ht="15.75" customHeight="1">
      <c r="A50" s="4"/>
      <c r="B50" s="4"/>
      <c r="C50" s="4"/>
      <c r="D50" s="4"/>
      <c r="E50" s="4"/>
      <c r="F50" s="4"/>
      <c r="G50" s="4"/>
      <c r="H50" s="6"/>
      <c r="I50" s="6"/>
    </row>
    <row r="51" spans="1:9" ht="15.75" customHeight="1">
      <c r="A51" s="4"/>
      <c r="B51" s="4"/>
      <c r="C51" s="4"/>
      <c r="D51" s="4"/>
      <c r="E51" s="4"/>
      <c r="F51" s="4"/>
      <c r="G51" s="4"/>
      <c r="H51" s="6"/>
      <c r="I51" s="6"/>
    </row>
    <row r="52" spans="1:9" ht="15.75" customHeight="1">
      <c r="A52" s="4"/>
      <c r="B52" s="4"/>
      <c r="C52" s="4"/>
      <c r="D52" s="4"/>
      <c r="E52" s="4"/>
      <c r="F52" s="4"/>
      <c r="G52" s="4"/>
      <c r="H52" s="6"/>
      <c r="I52" s="6"/>
    </row>
    <row r="53" spans="1:9" ht="15.75" customHeight="1">
      <c r="A53" s="4"/>
      <c r="B53" s="4"/>
      <c r="C53" s="4"/>
      <c r="D53" s="4"/>
      <c r="E53" s="4"/>
      <c r="F53" s="4"/>
      <c r="G53" s="4"/>
      <c r="H53" s="6"/>
      <c r="I53" s="6"/>
    </row>
    <row r="54" spans="1:9" ht="15.75" customHeight="1">
      <c r="A54" s="4"/>
      <c r="B54" s="4"/>
      <c r="C54" s="4"/>
      <c r="D54" s="4"/>
      <c r="E54" s="4"/>
      <c r="F54" s="4"/>
      <c r="G54" s="4"/>
      <c r="H54" s="6"/>
      <c r="I54" s="6"/>
    </row>
    <row r="55" spans="1:9" ht="15.75" customHeight="1">
      <c r="A55" s="4"/>
      <c r="B55" s="4"/>
      <c r="C55" s="4"/>
      <c r="D55" s="4"/>
      <c r="E55" s="4"/>
      <c r="F55" s="4"/>
      <c r="G55" s="4"/>
      <c r="H55" s="6"/>
      <c r="I55" s="6"/>
    </row>
    <row r="56" spans="1:9" ht="15.75" customHeight="1">
      <c r="A56" s="4"/>
      <c r="B56" s="4"/>
      <c r="C56" s="4"/>
      <c r="D56" s="4"/>
      <c r="E56" s="4"/>
      <c r="F56" s="4"/>
      <c r="G56" s="4"/>
      <c r="H56" s="6"/>
      <c r="I56" s="6"/>
    </row>
    <row r="57" spans="1:9" ht="15.75" customHeight="1">
      <c r="A57" s="4"/>
      <c r="B57" s="4"/>
      <c r="C57" s="4"/>
      <c r="D57" s="4"/>
      <c r="E57" s="4"/>
      <c r="F57" s="4"/>
      <c r="G57" s="4"/>
      <c r="H57" s="6"/>
      <c r="I57" s="6"/>
    </row>
    <row r="58" spans="1:9" ht="15.75" customHeight="1">
      <c r="A58" s="4"/>
      <c r="B58" s="4"/>
      <c r="C58" s="4"/>
      <c r="D58" s="4"/>
      <c r="E58" s="4"/>
      <c r="F58" s="4"/>
      <c r="G58" s="4"/>
      <c r="H58" s="6"/>
      <c r="I58" s="6"/>
    </row>
    <row r="59" spans="1:9" ht="15.75" customHeight="1">
      <c r="A59" s="4"/>
      <c r="B59" s="4"/>
      <c r="C59" s="4"/>
      <c r="D59" s="4"/>
      <c r="E59" s="4"/>
      <c r="F59" s="4"/>
      <c r="G59" s="4"/>
      <c r="H59" s="6"/>
      <c r="I59" s="6"/>
    </row>
    <row r="60" spans="1:9" ht="15.75" customHeight="1">
      <c r="A60" s="4"/>
      <c r="B60" s="4"/>
      <c r="C60" s="4"/>
      <c r="D60" s="4"/>
      <c r="E60" s="4"/>
      <c r="F60" s="4"/>
      <c r="G60" s="4"/>
      <c r="H60" s="6"/>
      <c r="I60" s="6"/>
    </row>
    <row r="61" spans="1:9" ht="15.75" customHeight="1">
      <c r="A61" s="4"/>
      <c r="B61" s="4"/>
      <c r="C61" s="4"/>
      <c r="D61" s="4"/>
      <c r="E61" s="4"/>
      <c r="F61" s="4"/>
      <c r="G61" s="4"/>
      <c r="H61" s="6"/>
      <c r="I61" s="6"/>
    </row>
    <row r="62" spans="1:9" ht="15.75" customHeight="1">
      <c r="A62" s="4"/>
      <c r="B62" s="4"/>
      <c r="C62" s="4"/>
      <c r="D62" s="4"/>
      <c r="E62" s="4"/>
      <c r="F62" s="4"/>
      <c r="G62" s="4"/>
      <c r="H62" s="6"/>
      <c r="I62" s="6"/>
    </row>
    <row r="63" spans="1:9" ht="15.75" customHeight="1">
      <c r="A63" s="4"/>
      <c r="B63" s="4"/>
      <c r="C63" s="4"/>
      <c r="D63" s="4"/>
      <c r="E63" s="4"/>
      <c r="F63" s="4"/>
      <c r="G63" s="4"/>
      <c r="H63" s="6"/>
      <c r="I63" s="6"/>
    </row>
    <row r="64" spans="1:9" ht="15.75" customHeight="1">
      <c r="A64" s="4"/>
      <c r="B64" s="4"/>
      <c r="C64" s="4"/>
      <c r="D64" s="4"/>
      <c r="E64" s="4"/>
      <c r="F64" s="4"/>
      <c r="G64" s="4"/>
      <c r="H64" s="6"/>
      <c r="I64" s="6"/>
    </row>
    <row r="65" spans="1:9" ht="15.75" customHeight="1">
      <c r="A65" s="4"/>
      <c r="B65" s="4"/>
      <c r="C65" s="4"/>
      <c r="D65" s="4"/>
      <c r="E65" s="4"/>
      <c r="F65" s="4"/>
      <c r="G65" s="4"/>
      <c r="H65" s="6"/>
      <c r="I65" s="6"/>
    </row>
    <row r="66" spans="1:9" ht="15.75" customHeight="1">
      <c r="A66" s="4"/>
      <c r="B66" s="4"/>
      <c r="C66" s="4"/>
      <c r="D66" s="4"/>
      <c r="E66" s="4"/>
      <c r="F66" s="4"/>
      <c r="G66" s="4"/>
      <c r="H66" s="6"/>
      <c r="I66" s="6"/>
    </row>
    <row r="67" spans="1:9" ht="15.75" customHeight="1">
      <c r="A67" s="4"/>
      <c r="B67" s="4"/>
      <c r="C67" s="4"/>
      <c r="D67" s="4"/>
      <c r="E67" s="4"/>
      <c r="F67" s="4"/>
      <c r="G67" s="4"/>
      <c r="H67" s="6"/>
      <c r="I67" s="6"/>
    </row>
    <row r="68" spans="1:9" ht="15.75" customHeight="1">
      <c r="A68" s="4"/>
      <c r="B68" s="4"/>
      <c r="C68" s="4"/>
      <c r="D68" s="4"/>
      <c r="E68" s="4"/>
      <c r="F68" s="4"/>
      <c r="G68" s="4"/>
      <c r="H68" s="6"/>
      <c r="I68" s="6"/>
    </row>
    <row r="69" spans="1:9" ht="15.75" customHeight="1">
      <c r="A69" s="4"/>
      <c r="B69" s="4"/>
      <c r="C69" s="4"/>
      <c r="D69" s="4"/>
      <c r="E69" s="4"/>
      <c r="F69" s="4"/>
      <c r="G69" s="4"/>
      <c r="H69" s="6"/>
      <c r="I69" s="6"/>
    </row>
    <row r="70" spans="1:9" ht="15.75" customHeight="1">
      <c r="A70" s="4"/>
      <c r="B70" s="4"/>
      <c r="C70" s="4"/>
      <c r="D70" s="4"/>
      <c r="E70" s="4"/>
      <c r="F70" s="4"/>
      <c r="G70" s="4"/>
      <c r="H70" s="6"/>
      <c r="I70" s="6"/>
    </row>
    <row r="71" spans="1:9" ht="15.75" customHeight="1">
      <c r="A71" s="4"/>
      <c r="B71" s="4"/>
      <c r="C71" s="4"/>
      <c r="D71" s="4"/>
      <c r="E71" s="4"/>
      <c r="F71" s="4"/>
      <c r="G71" s="4"/>
      <c r="H71" s="6"/>
      <c r="I71" s="6"/>
    </row>
    <row r="72" spans="1:9" ht="15.75" customHeight="1">
      <c r="A72" s="4"/>
      <c r="B72" s="4"/>
      <c r="C72" s="4"/>
      <c r="D72" s="4"/>
      <c r="E72" s="4"/>
      <c r="F72" s="4"/>
      <c r="G72" s="4"/>
      <c r="H72" s="6"/>
      <c r="I72" s="6"/>
    </row>
    <row r="73" spans="1:9" ht="15.75" customHeight="1">
      <c r="A73" s="4"/>
      <c r="B73" s="4"/>
      <c r="C73" s="4"/>
      <c r="D73" s="4"/>
      <c r="E73" s="4"/>
      <c r="F73" s="4"/>
      <c r="G73" s="4"/>
      <c r="H73" s="6"/>
      <c r="I73" s="6"/>
    </row>
    <row r="74" spans="1:9" ht="15.75" customHeight="1">
      <c r="A74" s="4"/>
      <c r="B74" s="4"/>
      <c r="C74" s="4"/>
      <c r="D74" s="4"/>
      <c r="E74" s="4"/>
      <c r="F74" s="4"/>
      <c r="G74" s="4"/>
      <c r="H74" s="6"/>
      <c r="I74" s="6"/>
    </row>
    <row r="75" spans="1:9" ht="15.75" customHeight="1">
      <c r="A75" s="4"/>
      <c r="B75" s="4"/>
      <c r="C75" s="4"/>
      <c r="D75" s="4"/>
      <c r="E75" s="4"/>
      <c r="F75" s="4"/>
      <c r="G75" s="4"/>
      <c r="H75" s="6"/>
      <c r="I75" s="6"/>
    </row>
    <row r="76" spans="1:9" ht="15.75" customHeight="1">
      <c r="A76" s="4"/>
      <c r="B76" s="4"/>
      <c r="C76" s="4"/>
      <c r="D76" s="4"/>
      <c r="E76" s="4"/>
      <c r="F76" s="4"/>
      <c r="G76" s="4"/>
      <c r="H76" s="6"/>
      <c r="I76" s="6"/>
    </row>
    <row r="77" spans="1:9" ht="15.75" customHeight="1">
      <c r="A77" s="4"/>
      <c r="B77" s="4"/>
      <c r="C77" s="4"/>
      <c r="D77" s="4"/>
      <c r="E77" s="4"/>
      <c r="F77" s="4"/>
      <c r="G77" s="4"/>
      <c r="H77" s="6"/>
      <c r="I77" s="6"/>
    </row>
    <row r="78" spans="1:9" ht="15.75" customHeight="1">
      <c r="A78" s="4"/>
      <c r="B78" s="4"/>
      <c r="C78" s="4"/>
      <c r="D78" s="4"/>
      <c r="E78" s="4"/>
      <c r="F78" s="4"/>
      <c r="G78" s="4"/>
      <c r="H78" s="6"/>
      <c r="I78" s="6"/>
    </row>
    <row r="79" spans="1:9" ht="15.75" customHeight="1">
      <c r="A79" s="4"/>
      <c r="B79" s="4"/>
      <c r="C79" s="4"/>
      <c r="D79" s="4"/>
      <c r="E79" s="4"/>
      <c r="F79" s="4"/>
      <c r="G79" s="4"/>
      <c r="H79" s="6"/>
      <c r="I79" s="6"/>
    </row>
    <row r="80" spans="1:9" ht="15.75" customHeight="1">
      <c r="A80" s="4"/>
      <c r="B80" s="4"/>
      <c r="C80" s="4"/>
      <c r="D80" s="4"/>
      <c r="E80" s="4"/>
      <c r="F80" s="4"/>
      <c r="G80" s="4"/>
      <c r="H80" s="6"/>
      <c r="I80" s="6"/>
    </row>
    <row r="81" spans="1:9" ht="15.75" customHeight="1">
      <c r="A81" s="4"/>
      <c r="B81" s="4"/>
      <c r="C81" s="4"/>
      <c r="D81" s="4"/>
      <c r="E81" s="4"/>
      <c r="F81" s="4"/>
      <c r="G81" s="4"/>
      <c r="H81" s="6"/>
      <c r="I81" s="6"/>
    </row>
    <row r="82" spans="1:9" ht="15.75" customHeight="1">
      <c r="A82" s="4"/>
      <c r="B82" s="4"/>
      <c r="C82" s="4"/>
      <c r="D82" s="4"/>
      <c r="E82" s="4"/>
      <c r="F82" s="4"/>
      <c r="G82" s="4"/>
      <c r="H82" s="6"/>
      <c r="I82" s="6"/>
    </row>
    <row r="83" spans="1:9" ht="15.75" customHeight="1">
      <c r="A83" s="4"/>
      <c r="B83" s="4"/>
      <c r="C83" s="4"/>
      <c r="D83" s="4"/>
      <c r="E83" s="4"/>
      <c r="F83" s="4"/>
      <c r="G83" s="4"/>
      <c r="H83" s="6"/>
      <c r="I83" s="6"/>
    </row>
    <row r="84" spans="1:9" ht="15.75" customHeight="1">
      <c r="A84" s="4"/>
      <c r="B84" s="4"/>
      <c r="C84" s="4"/>
      <c r="D84" s="4"/>
      <c r="E84" s="4"/>
      <c r="F84" s="4"/>
      <c r="G84" s="4"/>
      <c r="H84" s="6"/>
      <c r="I84" s="6"/>
    </row>
    <row r="85" spans="1:9" ht="15.75" customHeight="1">
      <c r="A85" s="4"/>
      <c r="B85" s="4"/>
      <c r="C85" s="4"/>
      <c r="D85" s="4"/>
      <c r="E85" s="4"/>
      <c r="F85" s="4"/>
      <c r="G85" s="4"/>
      <c r="H85" s="6"/>
      <c r="I85" s="6"/>
    </row>
    <row r="86" spans="1:9" ht="15.75" customHeight="1">
      <c r="A86" s="4"/>
      <c r="B86" s="4"/>
      <c r="C86" s="4"/>
      <c r="D86" s="4"/>
      <c r="E86" s="4"/>
      <c r="F86" s="4"/>
      <c r="G86" s="4"/>
      <c r="H86" s="6"/>
      <c r="I86" s="6"/>
    </row>
    <row r="87" spans="1:9" ht="15.75" customHeight="1">
      <c r="A87" s="4"/>
      <c r="B87" s="4"/>
      <c r="C87" s="4"/>
      <c r="D87" s="4"/>
      <c r="E87" s="4"/>
      <c r="F87" s="4"/>
      <c r="G87" s="4"/>
      <c r="H87" s="6"/>
      <c r="I87" s="6"/>
    </row>
    <row r="88" spans="1:9" ht="15.75" customHeight="1">
      <c r="A88" s="4"/>
      <c r="B88" s="4"/>
      <c r="C88" s="4"/>
      <c r="D88" s="4"/>
      <c r="E88" s="4"/>
      <c r="F88" s="4"/>
      <c r="G88" s="4"/>
      <c r="H88" s="6"/>
      <c r="I88" s="6"/>
    </row>
    <row r="89" spans="1:9" ht="15.75" customHeight="1">
      <c r="A89" s="4"/>
      <c r="B89" s="4"/>
      <c r="C89" s="4"/>
      <c r="D89" s="4"/>
      <c r="E89" s="4"/>
      <c r="F89" s="4"/>
      <c r="G89" s="4"/>
      <c r="H89" s="6"/>
      <c r="I89" s="6"/>
    </row>
    <row r="90" spans="1:9" ht="15.75" customHeight="1">
      <c r="A90" s="4"/>
      <c r="B90" s="4"/>
      <c r="C90" s="4"/>
      <c r="D90" s="4"/>
      <c r="E90" s="4"/>
      <c r="F90" s="4"/>
      <c r="G90" s="4"/>
      <c r="H90" s="6"/>
      <c r="I90" s="6"/>
    </row>
    <row r="91" spans="1:9" ht="15.75" customHeight="1">
      <c r="A91" s="4"/>
      <c r="B91" s="4"/>
      <c r="C91" s="4"/>
      <c r="D91" s="4"/>
      <c r="E91" s="4"/>
      <c r="F91" s="4"/>
      <c r="G91" s="4"/>
      <c r="H91" s="6"/>
      <c r="I91" s="6"/>
    </row>
    <row r="92" spans="1:9" ht="15.75" customHeight="1">
      <c r="A92" s="4"/>
      <c r="B92" s="4"/>
      <c r="C92" s="4"/>
      <c r="D92" s="4"/>
      <c r="E92" s="4"/>
      <c r="F92" s="4"/>
      <c r="G92" s="4"/>
      <c r="H92" s="6"/>
      <c r="I92" s="6"/>
    </row>
    <row r="93" spans="1:9" ht="15.75" customHeight="1">
      <c r="A93" s="4"/>
      <c r="B93" s="4"/>
      <c r="C93" s="4"/>
      <c r="D93" s="4"/>
      <c r="E93" s="4"/>
      <c r="F93" s="4"/>
      <c r="G93" s="4"/>
      <c r="H93" s="6"/>
      <c r="I93" s="6"/>
    </row>
    <row r="94" spans="1:9" ht="15.75" customHeight="1">
      <c r="A94" s="4"/>
      <c r="B94" s="4"/>
      <c r="C94" s="4"/>
      <c r="D94" s="4"/>
      <c r="E94" s="4"/>
      <c r="F94" s="4"/>
      <c r="G94" s="4"/>
      <c r="H94" s="6"/>
      <c r="I94" s="6"/>
    </row>
    <row r="95" spans="1:9" ht="15.75" customHeight="1">
      <c r="A95" s="4"/>
      <c r="B95" s="4"/>
      <c r="C95" s="4"/>
      <c r="D95" s="4"/>
      <c r="E95" s="4"/>
      <c r="F95" s="4"/>
      <c r="G95" s="4"/>
      <c r="H95" s="6"/>
      <c r="I95" s="6"/>
    </row>
    <row r="96" spans="1:9" ht="15.75" customHeight="1">
      <c r="A96" s="4"/>
      <c r="B96" s="4"/>
      <c r="C96" s="4"/>
      <c r="D96" s="4"/>
      <c r="E96" s="4"/>
      <c r="F96" s="4"/>
      <c r="G96" s="4"/>
      <c r="H96" s="6"/>
      <c r="I96" s="6"/>
    </row>
    <row r="97" spans="1:9" ht="15.75" customHeight="1">
      <c r="A97" s="4"/>
      <c r="B97" s="4"/>
      <c r="C97" s="4"/>
      <c r="D97" s="4"/>
      <c r="E97" s="4"/>
      <c r="F97" s="4"/>
      <c r="G97" s="4"/>
      <c r="H97" s="6"/>
      <c r="I97" s="6"/>
    </row>
    <row r="98" spans="1:9" ht="15.75" customHeight="1">
      <c r="A98" s="4"/>
      <c r="B98" s="4"/>
      <c r="C98" s="4"/>
      <c r="D98" s="4"/>
      <c r="E98" s="4"/>
      <c r="F98" s="4"/>
      <c r="G98" s="4"/>
      <c r="H98" s="6"/>
      <c r="I98" s="6"/>
    </row>
    <row r="99" spans="1:9" ht="15.75" customHeight="1">
      <c r="A99" s="4"/>
      <c r="B99" s="4"/>
      <c r="C99" s="4"/>
      <c r="D99" s="4"/>
      <c r="E99" s="4"/>
      <c r="F99" s="4"/>
      <c r="G99" s="4"/>
      <c r="H99" s="6"/>
      <c r="I99" s="6"/>
    </row>
    <row r="100" spans="1:9" ht="15.75" customHeight="1">
      <c r="A100" s="4"/>
      <c r="B100" s="4"/>
      <c r="C100" s="4"/>
      <c r="D100" s="4"/>
      <c r="E100" s="4"/>
      <c r="F100" s="4"/>
      <c r="G100" s="4"/>
      <c r="H100" s="6"/>
      <c r="I100" s="6"/>
    </row>
    <row r="101" spans="1:9" ht="15.75" customHeight="1">
      <c r="A101" s="4"/>
      <c r="B101" s="4"/>
      <c r="C101" s="4"/>
      <c r="D101" s="4"/>
      <c r="E101" s="4"/>
      <c r="F101" s="4"/>
      <c r="G101" s="4"/>
      <c r="H101" s="6"/>
      <c r="I101" s="6"/>
    </row>
    <row r="102" spans="1:9" ht="15.75" customHeight="1">
      <c r="A102" s="4"/>
      <c r="B102" s="4"/>
      <c r="C102" s="4"/>
      <c r="D102" s="4"/>
      <c r="E102" s="4"/>
      <c r="F102" s="4"/>
      <c r="G102" s="4"/>
      <c r="H102" s="6"/>
      <c r="I102" s="6"/>
    </row>
    <row r="103" spans="1:9" ht="15.75" customHeight="1">
      <c r="A103" s="4"/>
      <c r="B103" s="4"/>
      <c r="C103" s="4"/>
      <c r="D103" s="4"/>
      <c r="E103" s="4"/>
      <c r="F103" s="4"/>
      <c r="G103" s="4"/>
      <c r="H103" s="6"/>
      <c r="I103" s="6"/>
    </row>
    <row r="104" spans="1:9" ht="15.75" customHeight="1">
      <c r="A104" s="4"/>
      <c r="B104" s="4"/>
      <c r="C104" s="4"/>
      <c r="D104" s="4"/>
      <c r="E104" s="4"/>
      <c r="F104" s="4"/>
      <c r="G104" s="4"/>
      <c r="H104" s="6"/>
      <c r="I104" s="6"/>
    </row>
    <row r="105" spans="1:9" ht="15.75" customHeight="1">
      <c r="A105" s="4"/>
      <c r="B105" s="4"/>
      <c r="C105" s="4"/>
      <c r="D105" s="4"/>
      <c r="E105" s="4"/>
      <c r="F105" s="4"/>
      <c r="G105" s="4"/>
      <c r="H105" s="6"/>
      <c r="I105" s="6"/>
    </row>
    <row r="106" spans="1:9" ht="15.75" customHeight="1">
      <c r="A106" s="4"/>
      <c r="B106" s="4"/>
      <c r="C106" s="4"/>
      <c r="D106" s="4"/>
      <c r="E106" s="4"/>
      <c r="F106" s="4"/>
      <c r="G106" s="4"/>
      <c r="H106" s="6"/>
      <c r="I106" s="6"/>
    </row>
    <row r="107" spans="1:9" ht="15.75" customHeight="1">
      <c r="A107" s="4"/>
      <c r="B107" s="4"/>
      <c r="C107" s="4"/>
      <c r="D107" s="4"/>
      <c r="E107" s="4"/>
      <c r="F107" s="4"/>
      <c r="G107" s="4"/>
      <c r="H107" s="6"/>
      <c r="I107" s="6"/>
    </row>
    <row r="108" spans="1:9" ht="15.75" customHeight="1">
      <c r="A108" s="4"/>
      <c r="B108" s="4"/>
      <c r="C108" s="4"/>
      <c r="D108" s="4"/>
      <c r="E108" s="4"/>
      <c r="F108" s="4"/>
      <c r="G108" s="4"/>
      <c r="H108" s="6"/>
      <c r="I108" s="6"/>
    </row>
    <row r="109" spans="1:9" ht="15.75" customHeight="1">
      <c r="A109" s="4"/>
      <c r="B109" s="4"/>
      <c r="C109" s="4"/>
      <c r="D109" s="4"/>
      <c r="E109" s="4"/>
      <c r="F109" s="4"/>
      <c r="G109" s="4"/>
      <c r="H109" s="6"/>
      <c r="I109" s="6"/>
    </row>
    <row r="110" spans="1:9" ht="15.75" customHeight="1">
      <c r="A110" s="4"/>
      <c r="B110" s="4"/>
      <c r="C110" s="4"/>
      <c r="D110" s="4"/>
      <c r="E110" s="4"/>
      <c r="F110" s="4"/>
      <c r="G110" s="4"/>
      <c r="H110" s="6"/>
      <c r="I110" s="6"/>
    </row>
    <row r="111" spans="1:9" ht="15.75" customHeight="1">
      <c r="A111" s="4"/>
      <c r="B111" s="4"/>
      <c r="C111" s="4"/>
      <c r="D111" s="4"/>
      <c r="E111" s="4"/>
      <c r="F111" s="4"/>
      <c r="G111" s="4"/>
      <c r="H111" s="6"/>
      <c r="I111" s="6"/>
    </row>
    <row r="112" spans="1:9" ht="15.75" customHeight="1">
      <c r="A112" s="4"/>
      <c r="B112" s="4"/>
      <c r="C112" s="4"/>
      <c r="D112" s="4"/>
      <c r="E112" s="4"/>
      <c r="F112" s="4"/>
      <c r="G112" s="4"/>
      <c r="H112" s="6"/>
      <c r="I112" s="6"/>
    </row>
    <row r="113" spans="1:9" ht="15.75" customHeight="1">
      <c r="A113" s="4"/>
      <c r="B113" s="4"/>
      <c r="C113" s="4"/>
      <c r="D113" s="4"/>
      <c r="E113" s="4"/>
      <c r="F113" s="4"/>
      <c r="G113" s="4"/>
      <c r="H113" s="6"/>
      <c r="I113" s="6"/>
    </row>
    <row r="114" spans="1:9" ht="15.75" customHeight="1">
      <c r="A114" s="4"/>
      <c r="B114" s="4"/>
      <c r="C114" s="4"/>
      <c r="D114" s="4"/>
      <c r="E114" s="4"/>
      <c r="F114" s="4"/>
      <c r="G114" s="4"/>
      <c r="H114" s="6"/>
      <c r="I114" s="6"/>
    </row>
    <row r="115" spans="1:9" ht="15.75" customHeight="1">
      <c r="A115" s="4"/>
      <c r="B115" s="4"/>
      <c r="C115" s="4"/>
      <c r="D115" s="4"/>
      <c r="E115" s="4"/>
      <c r="F115" s="4"/>
      <c r="G115" s="4"/>
      <c r="H115" s="6"/>
      <c r="I115" s="6"/>
    </row>
    <row r="116" spans="1:9" ht="15.75" customHeight="1">
      <c r="A116" s="4"/>
      <c r="B116" s="4"/>
      <c r="C116" s="4"/>
      <c r="D116" s="4"/>
      <c r="E116" s="4"/>
      <c r="F116" s="4"/>
      <c r="G116" s="4"/>
      <c r="H116" s="6"/>
      <c r="I116" s="6"/>
    </row>
    <row r="117" spans="1:9" ht="15.75" customHeight="1">
      <c r="A117" s="4"/>
      <c r="B117" s="4"/>
      <c r="C117" s="4"/>
      <c r="D117" s="4"/>
      <c r="E117" s="4"/>
      <c r="F117" s="4"/>
      <c r="G117" s="4"/>
      <c r="H117" s="6"/>
      <c r="I117" s="6"/>
    </row>
    <row r="118" spans="1:9" ht="15.75" customHeight="1">
      <c r="A118" s="4"/>
      <c r="B118" s="4"/>
      <c r="C118" s="4"/>
      <c r="D118" s="4"/>
      <c r="E118" s="4"/>
      <c r="F118" s="4"/>
      <c r="G118" s="4"/>
      <c r="H118" s="6"/>
      <c r="I118" s="6"/>
    </row>
    <row r="119" spans="1:9" ht="15.75" customHeight="1">
      <c r="A119" s="4"/>
      <c r="B119" s="4"/>
      <c r="C119" s="4"/>
      <c r="D119" s="4"/>
      <c r="E119" s="4"/>
      <c r="F119" s="4"/>
      <c r="G119" s="4"/>
      <c r="H119" s="6"/>
      <c r="I119" s="6"/>
    </row>
    <row r="120" spans="1:9" ht="15.75" customHeight="1">
      <c r="A120" s="4"/>
      <c r="B120" s="4"/>
      <c r="C120" s="4"/>
      <c r="D120" s="4"/>
      <c r="E120" s="4"/>
      <c r="F120" s="4"/>
      <c r="G120" s="4"/>
      <c r="H120" s="6"/>
      <c r="I120" s="6"/>
    </row>
    <row r="121" spans="1:9" ht="15.75" customHeight="1">
      <c r="A121" s="4"/>
      <c r="B121" s="4"/>
      <c r="C121" s="4"/>
      <c r="D121" s="4"/>
      <c r="E121" s="4"/>
      <c r="F121" s="4"/>
      <c r="G121" s="4"/>
      <c r="H121" s="6"/>
      <c r="I121" s="6"/>
    </row>
    <row r="122" spans="1:9" ht="15.75" customHeight="1">
      <c r="A122" s="4"/>
      <c r="B122" s="4"/>
      <c r="C122" s="4"/>
      <c r="D122" s="4"/>
      <c r="E122" s="4"/>
      <c r="F122" s="4"/>
      <c r="G122" s="4"/>
      <c r="H122" s="6"/>
      <c r="I122" s="6"/>
    </row>
    <row r="123" spans="1:9" ht="15.75" customHeight="1">
      <c r="A123" s="4"/>
      <c r="B123" s="4"/>
      <c r="C123" s="4"/>
      <c r="D123" s="4"/>
      <c r="E123" s="4"/>
      <c r="F123" s="4"/>
      <c r="G123" s="4"/>
      <c r="H123" s="6"/>
      <c r="I123" s="6"/>
    </row>
    <row r="124" spans="1:9" ht="15.75" customHeight="1">
      <c r="A124" s="4"/>
      <c r="B124" s="4"/>
      <c r="C124" s="4"/>
      <c r="D124" s="4"/>
      <c r="E124" s="4"/>
      <c r="F124" s="4"/>
      <c r="G124" s="4"/>
      <c r="H124" s="6"/>
      <c r="I124" s="6"/>
    </row>
    <row r="125" spans="1:9" ht="15.75" customHeight="1">
      <c r="A125" s="4"/>
      <c r="B125" s="4"/>
      <c r="C125" s="4"/>
      <c r="D125" s="4"/>
      <c r="E125" s="4"/>
      <c r="F125" s="4"/>
      <c r="G125" s="4"/>
      <c r="H125" s="6"/>
      <c r="I125" s="6"/>
    </row>
    <row r="126" spans="1:9" ht="15.75" customHeight="1">
      <c r="A126" s="4"/>
      <c r="B126" s="4"/>
      <c r="C126" s="4"/>
      <c r="D126" s="4"/>
      <c r="E126" s="4"/>
      <c r="F126" s="4"/>
      <c r="G126" s="4"/>
      <c r="H126" s="6"/>
      <c r="I126" s="6"/>
    </row>
    <row r="127" spans="1:9" ht="15.75" customHeight="1">
      <c r="A127" s="4"/>
      <c r="B127" s="4"/>
      <c r="C127" s="4"/>
      <c r="D127" s="4"/>
      <c r="E127" s="4"/>
      <c r="F127" s="4"/>
      <c r="G127" s="4"/>
      <c r="H127" s="6"/>
      <c r="I127" s="6"/>
    </row>
    <row r="128" spans="1:9" ht="15.75" customHeight="1">
      <c r="A128" s="4"/>
      <c r="B128" s="4"/>
      <c r="C128" s="4"/>
      <c r="D128" s="4"/>
      <c r="E128" s="4"/>
      <c r="F128" s="4"/>
      <c r="G128" s="4"/>
      <c r="H128" s="6"/>
      <c r="I128" s="6"/>
    </row>
    <row r="129" spans="1:9" ht="15.75" customHeight="1">
      <c r="A129" s="4"/>
      <c r="B129" s="4"/>
      <c r="C129" s="4"/>
      <c r="D129" s="4"/>
      <c r="E129" s="4"/>
      <c r="F129" s="4"/>
      <c r="G129" s="4"/>
      <c r="H129" s="6"/>
      <c r="I129" s="6"/>
    </row>
    <row r="130" spans="1:9" ht="15.75" customHeight="1">
      <c r="A130" s="4"/>
      <c r="B130" s="4"/>
      <c r="C130" s="4"/>
      <c r="D130" s="4"/>
      <c r="E130" s="4"/>
      <c r="F130" s="4"/>
      <c r="G130" s="4"/>
      <c r="H130" s="6"/>
      <c r="I130" s="6"/>
    </row>
    <row r="131" spans="1:9" ht="15.75" customHeight="1">
      <c r="A131" s="4"/>
      <c r="B131" s="4"/>
      <c r="C131" s="4"/>
      <c r="D131" s="4"/>
      <c r="E131" s="4"/>
      <c r="F131" s="4"/>
      <c r="G131" s="4"/>
      <c r="H131" s="6"/>
      <c r="I131" s="6"/>
    </row>
    <row r="132" spans="1:9" ht="15.75" customHeight="1">
      <c r="A132" s="4"/>
      <c r="B132" s="4"/>
      <c r="C132" s="4"/>
      <c r="D132" s="4"/>
      <c r="E132" s="4"/>
      <c r="F132" s="4"/>
      <c r="G132" s="4"/>
      <c r="H132" s="6"/>
      <c r="I132" s="6"/>
    </row>
    <row r="133" spans="1:9" ht="15.75" customHeight="1">
      <c r="A133" s="4"/>
      <c r="B133" s="4"/>
      <c r="C133" s="4"/>
      <c r="D133" s="4"/>
      <c r="E133" s="4"/>
      <c r="F133" s="4"/>
      <c r="G133" s="4"/>
      <c r="H133" s="6"/>
      <c r="I133" s="6"/>
    </row>
    <row r="134" spans="1:9" ht="15.75" customHeight="1">
      <c r="A134" s="4"/>
      <c r="B134" s="4"/>
      <c r="C134" s="4"/>
      <c r="D134" s="4"/>
      <c r="E134" s="4"/>
      <c r="F134" s="4"/>
      <c r="G134" s="4"/>
      <c r="H134" s="6"/>
      <c r="I134" s="6"/>
    </row>
    <row r="135" spans="1:9" ht="15.75" customHeight="1">
      <c r="A135" s="4"/>
      <c r="B135" s="4"/>
      <c r="C135" s="4"/>
      <c r="D135" s="4"/>
      <c r="E135" s="4"/>
      <c r="F135" s="4"/>
      <c r="G135" s="4"/>
      <c r="H135" s="6"/>
      <c r="I135" s="6"/>
    </row>
    <row r="136" spans="1:9" ht="15.75" customHeight="1">
      <c r="A136" s="4"/>
      <c r="B136" s="4"/>
      <c r="C136" s="4"/>
      <c r="D136" s="4"/>
      <c r="E136" s="4"/>
      <c r="F136" s="4"/>
      <c r="G136" s="4"/>
      <c r="H136" s="6"/>
      <c r="I136" s="6"/>
    </row>
    <row r="137" spans="1:9" ht="15.75" customHeight="1">
      <c r="A137" s="4"/>
      <c r="B137" s="4"/>
      <c r="C137" s="4"/>
      <c r="D137" s="4"/>
      <c r="E137" s="4"/>
      <c r="F137" s="4"/>
      <c r="G137" s="4"/>
      <c r="H137" s="6"/>
      <c r="I137" s="6"/>
    </row>
    <row r="138" spans="1:9" ht="15.75" customHeight="1">
      <c r="A138" s="4"/>
      <c r="B138" s="4"/>
      <c r="C138" s="4"/>
      <c r="D138" s="4"/>
      <c r="E138" s="4"/>
      <c r="F138" s="4"/>
      <c r="G138" s="4"/>
      <c r="H138" s="6"/>
      <c r="I138" s="6"/>
    </row>
    <row r="139" spans="1:9" ht="15.75" customHeight="1">
      <c r="A139" s="4"/>
      <c r="B139" s="4"/>
      <c r="C139" s="4"/>
      <c r="D139" s="4"/>
      <c r="E139" s="4"/>
      <c r="F139" s="4"/>
      <c r="G139" s="4"/>
      <c r="H139" s="6"/>
      <c r="I139" s="6"/>
    </row>
    <row r="140" spans="1:9" ht="15.75" customHeight="1">
      <c r="A140" s="4"/>
      <c r="B140" s="4"/>
      <c r="C140" s="4"/>
      <c r="D140" s="4"/>
      <c r="E140" s="4"/>
      <c r="F140" s="4"/>
      <c r="G140" s="4"/>
      <c r="H140" s="6"/>
      <c r="I140" s="6"/>
    </row>
    <row r="141" spans="1:9" ht="15.75" customHeight="1">
      <c r="A141" s="4"/>
      <c r="B141" s="4"/>
      <c r="C141" s="4"/>
      <c r="D141" s="4"/>
      <c r="E141" s="4"/>
      <c r="F141" s="4"/>
      <c r="G141" s="4"/>
      <c r="H141" s="6"/>
      <c r="I141" s="6"/>
    </row>
    <row r="142" spans="1:9" ht="15.75" customHeight="1">
      <c r="A142" s="4"/>
      <c r="B142" s="4"/>
      <c r="C142" s="4"/>
      <c r="D142" s="4"/>
      <c r="E142" s="4"/>
      <c r="F142" s="4"/>
      <c r="G142" s="4"/>
      <c r="H142" s="6"/>
      <c r="I142" s="6"/>
    </row>
    <row r="143" spans="1:9" ht="15.75" customHeight="1">
      <c r="A143" s="4"/>
      <c r="B143" s="4"/>
      <c r="C143" s="4"/>
      <c r="D143" s="4"/>
      <c r="E143" s="4"/>
      <c r="F143" s="4"/>
      <c r="G143" s="4"/>
      <c r="H143" s="6"/>
      <c r="I143" s="6"/>
    </row>
    <row r="144" spans="1:9" ht="15.75" customHeight="1">
      <c r="A144" s="4"/>
      <c r="B144" s="4"/>
      <c r="C144" s="4"/>
      <c r="D144" s="4"/>
      <c r="E144" s="4"/>
      <c r="F144" s="4"/>
      <c r="G144" s="4"/>
      <c r="H144" s="6"/>
      <c r="I144" s="6"/>
    </row>
    <row r="145" spans="1:9" ht="15.75" customHeight="1">
      <c r="A145" s="4"/>
      <c r="B145" s="4"/>
      <c r="C145" s="4"/>
      <c r="D145" s="4"/>
      <c r="E145" s="4"/>
      <c r="F145" s="4"/>
      <c r="G145" s="4"/>
      <c r="H145" s="6"/>
      <c r="I145" s="6"/>
    </row>
    <row r="146" spans="1:9" ht="15.75" customHeight="1">
      <c r="A146" s="4"/>
      <c r="B146" s="4"/>
      <c r="C146" s="4"/>
      <c r="D146" s="4"/>
      <c r="E146" s="4"/>
      <c r="F146" s="4"/>
      <c r="G146" s="4"/>
      <c r="H146" s="6"/>
      <c r="I146" s="6"/>
    </row>
    <row r="147" spans="1:9" ht="15.75" customHeight="1">
      <c r="A147" s="4"/>
      <c r="B147" s="4"/>
      <c r="C147" s="4"/>
      <c r="D147" s="4"/>
      <c r="E147" s="4"/>
      <c r="F147" s="4"/>
      <c r="G147" s="4"/>
      <c r="H147" s="6"/>
      <c r="I147" s="6"/>
    </row>
    <row r="148" spans="1:9" ht="15.75" customHeight="1">
      <c r="A148" s="4"/>
      <c r="B148" s="4"/>
      <c r="C148" s="4"/>
      <c r="D148" s="4"/>
      <c r="E148" s="4"/>
      <c r="F148" s="4"/>
      <c r="G148" s="4"/>
      <c r="H148" s="6"/>
      <c r="I148" s="6"/>
    </row>
    <row r="149" spans="1:9" ht="15.75" customHeight="1">
      <c r="A149" s="4"/>
      <c r="B149" s="4"/>
      <c r="C149" s="4"/>
      <c r="D149" s="4"/>
      <c r="E149" s="4"/>
      <c r="F149" s="4"/>
      <c r="G149" s="4"/>
      <c r="H149" s="6"/>
      <c r="I149" s="6"/>
    </row>
    <row r="150" spans="1:9" ht="15.75" customHeight="1">
      <c r="A150" s="4"/>
      <c r="B150" s="4"/>
      <c r="C150" s="4"/>
      <c r="D150" s="4"/>
      <c r="E150" s="4"/>
      <c r="F150" s="4"/>
      <c r="G150" s="4"/>
      <c r="H150" s="6"/>
      <c r="I150" s="6"/>
    </row>
    <row r="151" spans="1:9" ht="15.75" customHeight="1">
      <c r="A151" s="4"/>
      <c r="B151" s="4"/>
      <c r="C151" s="4"/>
      <c r="D151" s="4"/>
      <c r="E151" s="4"/>
      <c r="F151" s="4"/>
      <c r="G151" s="4"/>
      <c r="H151" s="6"/>
      <c r="I151" s="6"/>
    </row>
    <row r="152" spans="1:9" ht="15.75" customHeight="1">
      <c r="A152" s="4"/>
      <c r="B152" s="4"/>
      <c r="C152" s="4"/>
      <c r="D152" s="4"/>
      <c r="E152" s="4"/>
      <c r="F152" s="4"/>
      <c r="G152" s="4"/>
      <c r="H152" s="6"/>
      <c r="I152" s="6"/>
    </row>
    <row r="153" spans="1:9" ht="15.75" customHeight="1">
      <c r="A153" s="4"/>
      <c r="B153" s="4"/>
      <c r="C153" s="4"/>
      <c r="D153" s="4"/>
      <c r="E153" s="4"/>
      <c r="F153" s="4"/>
      <c r="G153" s="4"/>
      <c r="H153" s="6"/>
      <c r="I153" s="6"/>
    </row>
    <row r="154" spans="1:9" ht="15.75" customHeight="1">
      <c r="A154" s="4"/>
      <c r="B154" s="4"/>
      <c r="C154" s="4"/>
      <c r="D154" s="4"/>
      <c r="E154" s="4"/>
      <c r="F154" s="4"/>
      <c r="G154" s="4"/>
      <c r="H154" s="6"/>
      <c r="I154" s="6"/>
    </row>
    <row r="155" spans="1:9" ht="15.75" customHeight="1">
      <c r="A155" s="4"/>
      <c r="B155" s="4"/>
      <c r="C155" s="4"/>
      <c r="D155" s="4"/>
      <c r="E155" s="4"/>
      <c r="F155" s="4"/>
      <c r="G155" s="4"/>
      <c r="H155" s="6"/>
      <c r="I155" s="6"/>
    </row>
    <row r="156" spans="1:9" ht="15.75" customHeight="1">
      <c r="A156" s="4"/>
      <c r="B156" s="4"/>
      <c r="C156" s="4"/>
      <c r="D156" s="4"/>
      <c r="E156" s="4"/>
      <c r="F156" s="4"/>
      <c r="G156" s="4"/>
      <c r="H156" s="6"/>
      <c r="I156" s="6"/>
    </row>
    <row r="157" spans="1:9" ht="15.75" customHeight="1">
      <c r="A157" s="4"/>
      <c r="B157" s="4"/>
      <c r="C157" s="4"/>
      <c r="D157" s="4"/>
      <c r="E157" s="4"/>
      <c r="F157" s="4"/>
      <c r="G157" s="4"/>
      <c r="H157" s="6"/>
      <c r="I157" s="6"/>
    </row>
    <row r="158" spans="1:9" ht="15.75" customHeight="1">
      <c r="A158" s="4"/>
      <c r="B158" s="4"/>
      <c r="C158" s="4"/>
      <c r="D158" s="4"/>
      <c r="E158" s="4"/>
      <c r="F158" s="4"/>
      <c r="G158" s="4"/>
      <c r="H158" s="6"/>
      <c r="I158" s="6"/>
    </row>
    <row r="159" spans="1:9" ht="15.75" customHeight="1">
      <c r="A159" s="4"/>
      <c r="B159" s="4"/>
      <c r="C159" s="4"/>
      <c r="D159" s="4"/>
      <c r="E159" s="4"/>
      <c r="F159" s="4"/>
      <c r="G159" s="4"/>
      <c r="H159" s="6"/>
      <c r="I159" s="6"/>
    </row>
    <row r="160" spans="1:9" ht="15.75" customHeight="1">
      <c r="A160" s="4"/>
      <c r="B160" s="4"/>
      <c r="C160" s="4"/>
      <c r="D160" s="4"/>
      <c r="E160" s="4"/>
      <c r="F160" s="4"/>
      <c r="G160" s="4"/>
      <c r="H160" s="6"/>
      <c r="I160" s="6"/>
    </row>
    <row r="161" spans="1:9" ht="15.75" customHeight="1">
      <c r="A161" s="4"/>
      <c r="B161" s="4"/>
      <c r="C161" s="4"/>
      <c r="D161" s="4"/>
      <c r="E161" s="4"/>
      <c r="F161" s="4"/>
      <c r="G161" s="4"/>
      <c r="H161" s="6"/>
      <c r="I161" s="6"/>
    </row>
    <row r="162" spans="1:9" ht="15.75" customHeight="1">
      <c r="A162" s="4"/>
      <c r="B162" s="4"/>
      <c r="C162" s="4"/>
      <c r="D162" s="4"/>
      <c r="E162" s="4"/>
      <c r="F162" s="4"/>
      <c r="G162" s="4"/>
      <c r="H162" s="6"/>
      <c r="I162" s="6"/>
    </row>
    <row r="163" spans="1:9" ht="15.75" customHeight="1">
      <c r="A163" s="4"/>
      <c r="B163" s="4"/>
      <c r="C163" s="4"/>
      <c r="D163" s="4"/>
      <c r="E163" s="4"/>
      <c r="F163" s="4"/>
      <c r="G163" s="4"/>
      <c r="H163" s="6"/>
      <c r="I163" s="6"/>
    </row>
    <row r="164" spans="1:9" ht="15.75" customHeight="1">
      <c r="A164" s="4"/>
      <c r="B164" s="4"/>
      <c r="C164" s="4"/>
      <c r="D164" s="4"/>
      <c r="E164" s="4"/>
      <c r="F164" s="4"/>
      <c r="G164" s="4"/>
      <c r="H164" s="6"/>
      <c r="I164" s="6"/>
    </row>
    <row r="165" spans="1:9" ht="15.75" customHeight="1">
      <c r="A165" s="4"/>
      <c r="B165" s="4"/>
      <c r="C165" s="4"/>
      <c r="D165" s="4"/>
      <c r="E165" s="4"/>
      <c r="F165" s="4"/>
      <c r="G165" s="4"/>
      <c r="H165" s="6"/>
      <c r="I165" s="6"/>
    </row>
    <row r="166" spans="1:9" ht="15.75" customHeight="1">
      <c r="A166" s="4"/>
      <c r="B166" s="4"/>
      <c r="C166" s="4"/>
      <c r="D166" s="4"/>
      <c r="E166" s="4"/>
      <c r="F166" s="4"/>
      <c r="G166" s="4"/>
      <c r="H166" s="6"/>
      <c r="I166" s="6"/>
    </row>
    <row r="167" spans="1:9" ht="15.75" customHeight="1">
      <c r="A167" s="4"/>
      <c r="B167" s="4"/>
      <c r="C167" s="4"/>
      <c r="D167" s="4"/>
      <c r="E167" s="4"/>
      <c r="F167" s="4"/>
      <c r="G167" s="4"/>
      <c r="H167" s="6"/>
      <c r="I167" s="6"/>
    </row>
    <row r="168" spans="1:9" ht="15.75" customHeight="1">
      <c r="A168" s="4"/>
      <c r="B168" s="4"/>
      <c r="C168" s="4"/>
      <c r="D168" s="4"/>
      <c r="E168" s="4"/>
      <c r="F168" s="4"/>
      <c r="G168" s="4"/>
      <c r="H168" s="6"/>
      <c r="I168" s="6"/>
    </row>
    <row r="169" spans="1:9" ht="15.75" customHeight="1">
      <c r="A169" s="4"/>
      <c r="B169" s="4"/>
      <c r="C169" s="4"/>
      <c r="D169" s="4"/>
      <c r="E169" s="4"/>
      <c r="F169" s="4"/>
      <c r="G169" s="4"/>
      <c r="H169" s="6"/>
      <c r="I169" s="6"/>
    </row>
    <row r="170" spans="1:9" ht="15.75" customHeight="1">
      <c r="A170" s="4"/>
      <c r="B170" s="4"/>
      <c r="C170" s="4"/>
      <c r="D170" s="4"/>
      <c r="E170" s="4"/>
      <c r="F170" s="4"/>
      <c r="G170" s="4"/>
      <c r="H170" s="6"/>
      <c r="I170" s="6"/>
    </row>
    <row r="171" spans="1:9" ht="15.75" customHeight="1">
      <c r="A171" s="4"/>
      <c r="B171" s="4"/>
      <c r="C171" s="4"/>
      <c r="D171" s="4"/>
      <c r="E171" s="4"/>
      <c r="F171" s="4"/>
      <c r="G171" s="4"/>
      <c r="H171" s="6"/>
      <c r="I171" s="6"/>
    </row>
    <row r="172" spans="1:9" ht="15.75" customHeight="1">
      <c r="A172" s="4"/>
      <c r="B172" s="4"/>
      <c r="C172" s="4"/>
      <c r="D172" s="4"/>
      <c r="E172" s="4"/>
      <c r="F172" s="4"/>
      <c r="G172" s="4"/>
      <c r="H172" s="6"/>
      <c r="I172" s="6"/>
    </row>
    <row r="173" spans="1:9" ht="15.75" customHeight="1">
      <c r="A173" s="4"/>
      <c r="B173" s="4"/>
      <c r="C173" s="4"/>
      <c r="D173" s="4"/>
      <c r="E173" s="4"/>
      <c r="F173" s="4"/>
      <c r="G173" s="4"/>
      <c r="H173" s="6"/>
      <c r="I173" s="6"/>
    </row>
    <row r="174" spans="1:9" ht="15.75" customHeight="1">
      <c r="A174" s="4"/>
      <c r="B174" s="4"/>
      <c r="C174" s="4"/>
      <c r="D174" s="4"/>
      <c r="E174" s="4"/>
      <c r="F174" s="4"/>
      <c r="G174" s="4"/>
      <c r="H174" s="6"/>
      <c r="I174" s="6"/>
    </row>
    <row r="175" spans="1:9" ht="15.75" customHeight="1">
      <c r="A175" s="4"/>
      <c r="B175" s="4"/>
      <c r="C175" s="4"/>
      <c r="D175" s="4"/>
      <c r="E175" s="4"/>
      <c r="F175" s="4"/>
      <c r="G175" s="4"/>
      <c r="H175" s="6"/>
      <c r="I175" s="6"/>
    </row>
    <row r="176" spans="1:9" ht="15.75" customHeight="1">
      <c r="A176" s="4"/>
      <c r="B176" s="4"/>
      <c r="C176" s="4"/>
      <c r="D176" s="4"/>
      <c r="E176" s="4"/>
      <c r="F176" s="4"/>
      <c r="G176" s="4"/>
      <c r="H176" s="6"/>
      <c r="I176" s="6"/>
    </row>
    <row r="177" spans="1:9" ht="15.75" customHeight="1">
      <c r="A177" s="4"/>
      <c r="B177" s="4"/>
      <c r="C177" s="4"/>
      <c r="D177" s="4"/>
      <c r="E177" s="4"/>
      <c r="F177" s="4"/>
      <c r="G177" s="4"/>
      <c r="H177" s="6"/>
      <c r="I177" s="6"/>
    </row>
    <row r="178" spans="1:9" ht="15.75" customHeight="1">
      <c r="A178" s="4"/>
      <c r="B178" s="4"/>
      <c r="C178" s="4"/>
      <c r="D178" s="4"/>
      <c r="E178" s="4"/>
      <c r="F178" s="4"/>
      <c r="G178" s="4"/>
      <c r="H178" s="6"/>
      <c r="I178" s="6"/>
    </row>
    <row r="179" spans="1:9" ht="15.75" customHeight="1">
      <c r="A179" s="4"/>
      <c r="B179" s="4"/>
      <c r="C179" s="4"/>
      <c r="D179" s="4"/>
      <c r="E179" s="4"/>
      <c r="F179" s="4"/>
      <c r="G179" s="4"/>
      <c r="H179" s="6"/>
      <c r="I179" s="6"/>
    </row>
    <row r="180" spans="1:9" ht="15.75" customHeight="1">
      <c r="A180" s="4"/>
      <c r="B180" s="4"/>
      <c r="C180" s="4"/>
      <c r="D180" s="4"/>
      <c r="E180" s="4"/>
      <c r="F180" s="4"/>
      <c r="G180" s="4"/>
      <c r="H180" s="6"/>
      <c r="I180" s="6"/>
    </row>
    <row r="181" spans="1:9" ht="15.75" customHeight="1">
      <c r="A181" s="4"/>
      <c r="B181" s="4"/>
      <c r="C181" s="4"/>
      <c r="D181" s="4"/>
      <c r="E181" s="4"/>
      <c r="F181" s="4"/>
      <c r="G181" s="4"/>
      <c r="H181" s="6"/>
      <c r="I181" s="6"/>
    </row>
    <row r="182" spans="1:9" ht="15.75" customHeight="1">
      <c r="A182" s="4"/>
      <c r="B182" s="4"/>
      <c r="C182" s="4"/>
      <c r="D182" s="4"/>
      <c r="E182" s="4"/>
      <c r="F182" s="4"/>
      <c r="G182" s="4"/>
      <c r="H182" s="6"/>
      <c r="I182" s="6"/>
    </row>
    <row r="183" spans="1:9" ht="15.75" customHeight="1">
      <c r="A183" s="4"/>
      <c r="B183" s="4"/>
      <c r="C183" s="4"/>
      <c r="D183" s="4"/>
      <c r="E183" s="4"/>
      <c r="F183" s="4"/>
      <c r="G183" s="4"/>
      <c r="H183" s="6"/>
      <c r="I183" s="6"/>
    </row>
    <row r="184" spans="1:9" ht="15.75" customHeight="1">
      <c r="A184" s="4"/>
      <c r="B184" s="4"/>
      <c r="C184" s="4"/>
      <c r="D184" s="4"/>
      <c r="E184" s="4"/>
      <c r="F184" s="4"/>
      <c r="G184" s="4"/>
      <c r="H184" s="6"/>
      <c r="I184" s="6"/>
    </row>
    <row r="185" spans="1:9" ht="15.75" customHeight="1">
      <c r="A185" s="4"/>
      <c r="B185" s="4"/>
      <c r="C185" s="4"/>
      <c r="D185" s="4"/>
      <c r="E185" s="4"/>
      <c r="F185" s="4"/>
      <c r="G185" s="4"/>
      <c r="H185" s="6"/>
      <c r="I185" s="6"/>
    </row>
    <row r="186" spans="1:9" ht="15.75" customHeight="1">
      <c r="A186" s="4"/>
      <c r="B186" s="4"/>
      <c r="C186" s="4"/>
      <c r="D186" s="4"/>
      <c r="E186" s="4"/>
      <c r="F186" s="4"/>
      <c r="G186" s="4"/>
      <c r="H186" s="6"/>
      <c r="I186" s="6"/>
    </row>
    <row r="187" spans="1:9" ht="15.75" customHeight="1">
      <c r="A187" s="4"/>
      <c r="B187" s="4"/>
      <c r="C187" s="4"/>
      <c r="D187" s="4"/>
      <c r="E187" s="4"/>
      <c r="F187" s="4"/>
      <c r="G187" s="4"/>
      <c r="H187" s="6"/>
      <c r="I187" s="6"/>
    </row>
    <row r="188" spans="1:9" ht="15.75" customHeight="1">
      <c r="A188" s="4"/>
      <c r="B188" s="4"/>
      <c r="C188" s="4"/>
      <c r="D188" s="4"/>
      <c r="E188" s="4"/>
      <c r="F188" s="4"/>
      <c r="G188" s="4"/>
      <c r="H188" s="6"/>
      <c r="I188" s="6"/>
    </row>
    <row r="189" spans="1:9" ht="15.75" customHeight="1">
      <c r="A189" s="4"/>
      <c r="B189" s="4"/>
      <c r="C189" s="4"/>
      <c r="D189" s="4"/>
      <c r="E189" s="4"/>
      <c r="F189" s="4"/>
      <c r="G189" s="4"/>
      <c r="H189" s="6"/>
      <c r="I189" s="6"/>
    </row>
    <row r="190" spans="1:9" ht="15.75" customHeight="1">
      <c r="A190" s="4"/>
      <c r="B190" s="4"/>
      <c r="C190" s="4"/>
      <c r="D190" s="4"/>
      <c r="E190" s="4"/>
      <c r="F190" s="4"/>
      <c r="G190" s="4"/>
      <c r="H190" s="6"/>
      <c r="I190" s="6"/>
    </row>
    <row r="191" spans="1:9" ht="15.75" customHeight="1">
      <c r="A191" s="4"/>
      <c r="B191" s="4"/>
      <c r="C191" s="4"/>
      <c r="D191" s="4"/>
      <c r="E191" s="4"/>
      <c r="F191" s="4"/>
      <c r="G191" s="4"/>
      <c r="H191" s="6"/>
      <c r="I191" s="6"/>
    </row>
    <row r="192" spans="1:9" ht="15.75" customHeight="1">
      <c r="A192" s="4"/>
      <c r="B192" s="4"/>
      <c r="C192" s="4"/>
      <c r="D192" s="4"/>
      <c r="E192" s="4"/>
      <c r="F192" s="4"/>
      <c r="G192" s="4"/>
      <c r="H192" s="6"/>
      <c r="I192" s="6"/>
    </row>
    <row r="193" spans="1:9" ht="15.75" customHeight="1">
      <c r="A193" s="4"/>
      <c r="B193" s="4"/>
      <c r="C193" s="4"/>
      <c r="D193" s="4"/>
      <c r="E193" s="4"/>
      <c r="F193" s="4"/>
      <c r="G193" s="4"/>
      <c r="H193" s="6"/>
      <c r="I193" s="6"/>
    </row>
    <row r="194" spans="1:9" ht="15.75" customHeight="1">
      <c r="A194" s="4"/>
      <c r="B194" s="4"/>
      <c r="C194" s="4"/>
      <c r="D194" s="4"/>
      <c r="E194" s="4"/>
      <c r="F194" s="4"/>
      <c r="G194" s="4"/>
      <c r="H194" s="6"/>
      <c r="I194" s="6"/>
    </row>
    <row r="195" spans="1:9" ht="15.75" customHeight="1">
      <c r="A195" s="4"/>
      <c r="B195" s="4"/>
      <c r="C195" s="4"/>
      <c r="D195" s="4"/>
      <c r="E195" s="4"/>
      <c r="F195" s="4"/>
      <c r="G195" s="4"/>
      <c r="H195" s="6"/>
      <c r="I195" s="6"/>
    </row>
    <row r="196" spans="1:9" ht="15.75" customHeight="1">
      <c r="A196" s="4"/>
      <c r="B196" s="4"/>
      <c r="C196" s="4"/>
      <c r="D196" s="4"/>
      <c r="E196" s="4"/>
      <c r="F196" s="4"/>
      <c r="G196" s="4"/>
      <c r="H196" s="6"/>
      <c r="I196" s="6"/>
    </row>
    <row r="197" spans="1:9" ht="15.75" customHeight="1">
      <c r="A197" s="4"/>
      <c r="B197" s="4"/>
      <c r="C197" s="4"/>
      <c r="D197" s="4"/>
      <c r="E197" s="4"/>
      <c r="F197" s="4"/>
      <c r="G197" s="4"/>
      <c r="H197" s="6"/>
      <c r="I197" s="6"/>
    </row>
    <row r="198" spans="1:9" ht="15.75" customHeight="1">
      <c r="A198" s="4"/>
      <c r="B198" s="4"/>
      <c r="C198" s="4"/>
      <c r="D198" s="4"/>
      <c r="E198" s="4"/>
      <c r="F198" s="4"/>
      <c r="G198" s="4"/>
      <c r="H198" s="6"/>
      <c r="I198" s="6"/>
    </row>
    <row r="199" spans="1:9" ht="15.75" customHeight="1">
      <c r="A199" s="4"/>
      <c r="B199" s="4"/>
      <c r="C199" s="4"/>
      <c r="D199" s="4"/>
      <c r="E199" s="4"/>
      <c r="F199" s="4"/>
      <c r="G199" s="4"/>
      <c r="H199" s="6"/>
      <c r="I199" s="6"/>
    </row>
    <row r="200" spans="1:9" ht="15.75" customHeight="1">
      <c r="A200" s="4"/>
      <c r="B200" s="4"/>
      <c r="C200" s="4"/>
      <c r="D200" s="4"/>
      <c r="E200" s="4"/>
      <c r="F200" s="4"/>
      <c r="G200" s="4"/>
      <c r="H200" s="6"/>
      <c r="I200" s="6"/>
    </row>
    <row r="201" spans="1:9" ht="15.75" customHeight="1">
      <c r="A201" s="4"/>
      <c r="B201" s="4"/>
      <c r="C201" s="4"/>
      <c r="D201" s="4"/>
      <c r="E201" s="4"/>
      <c r="F201" s="4"/>
      <c r="G201" s="4"/>
      <c r="H201" s="6"/>
      <c r="I201" s="6"/>
    </row>
    <row r="202" spans="1:9" ht="15.75" customHeight="1">
      <c r="A202" s="4"/>
      <c r="B202" s="4"/>
      <c r="C202" s="4"/>
      <c r="D202" s="4"/>
      <c r="E202" s="4"/>
      <c r="F202" s="4"/>
      <c r="G202" s="4"/>
      <c r="H202" s="6"/>
      <c r="I202" s="6"/>
    </row>
    <row r="203" spans="1:9" ht="15.75" customHeight="1">
      <c r="A203" s="4"/>
      <c r="B203" s="4"/>
      <c r="C203" s="4"/>
      <c r="D203" s="4"/>
      <c r="E203" s="4"/>
      <c r="F203" s="4"/>
      <c r="G203" s="4"/>
      <c r="H203" s="6"/>
      <c r="I203" s="6"/>
    </row>
    <row r="204" spans="1:9" ht="15.75" customHeight="1">
      <c r="A204" s="4"/>
      <c r="B204" s="4"/>
      <c r="C204" s="4"/>
      <c r="D204" s="4"/>
      <c r="E204" s="4"/>
      <c r="F204" s="4"/>
      <c r="G204" s="4"/>
      <c r="H204" s="6"/>
      <c r="I204" s="6"/>
    </row>
    <row r="205" spans="1:9" ht="15.75" customHeight="1">
      <c r="A205" s="4"/>
      <c r="B205" s="4"/>
      <c r="C205" s="4"/>
      <c r="D205" s="4"/>
      <c r="E205" s="4"/>
      <c r="F205" s="4"/>
      <c r="G205" s="4"/>
      <c r="H205" s="6"/>
      <c r="I205" s="6"/>
    </row>
    <row r="206" spans="1:9" ht="15.75" customHeight="1">
      <c r="A206" s="4"/>
      <c r="B206" s="4"/>
      <c r="C206" s="4"/>
      <c r="D206" s="4"/>
      <c r="E206" s="4"/>
      <c r="F206" s="4"/>
      <c r="G206" s="4"/>
      <c r="H206" s="6"/>
      <c r="I206" s="6"/>
    </row>
    <row r="207" spans="1:9" ht="15.75" customHeight="1">
      <c r="A207" s="4"/>
      <c r="B207" s="4"/>
      <c r="C207" s="4"/>
      <c r="D207" s="4"/>
      <c r="E207" s="4"/>
      <c r="F207" s="4"/>
      <c r="G207" s="4"/>
      <c r="H207" s="6"/>
      <c r="I207" s="6"/>
    </row>
    <row r="208" spans="1:9" ht="15.75" customHeight="1">
      <c r="A208" s="4"/>
      <c r="B208" s="4"/>
      <c r="C208" s="4"/>
      <c r="D208" s="4"/>
      <c r="E208" s="4"/>
      <c r="F208" s="4"/>
      <c r="G208" s="4"/>
      <c r="H208" s="6"/>
      <c r="I208" s="6"/>
    </row>
    <row r="209" spans="1:9" ht="15.75" customHeight="1">
      <c r="A209" s="4"/>
      <c r="B209" s="4"/>
      <c r="C209" s="4"/>
      <c r="D209" s="4"/>
      <c r="E209" s="4"/>
      <c r="F209" s="4"/>
      <c r="G209" s="4"/>
      <c r="H209" s="6"/>
      <c r="I209" s="6"/>
    </row>
    <row r="210" spans="1:9" ht="15.75" customHeight="1">
      <c r="A210" s="4"/>
      <c r="B210" s="4"/>
      <c r="C210" s="4"/>
      <c r="D210" s="4"/>
      <c r="E210" s="4"/>
      <c r="F210" s="4"/>
      <c r="G210" s="4"/>
      <c r="H210" s="6"/>
      <c r="I210" s="6"/>
    </row>
    <row r="211" spans="1:9" ht="15.75" customHeight="1">
      <c r="A211" s="4"/>
      <c r="B211" s="4"/>
      <c r="C211" s="4"/>
      <c r="D211" s="4"/>
      <c r="E211" s="4"/>
      <c r="F211" s="4"/>
      <c r="G211" s="4"/>
      <c r="H211" s="6"/>
      <c r="I211" s="6"/>
    </row>
    <row r="212" spans="1:9" ht="15.75" customHeight="1">
      <c r="A212" s="4"/>
      <c r="B212" s="4"/>
      <c r="C212" s="4"/>
      <c r="D212" s="4"/>
      <c r="E212" s="4"/>
      <c r="F212" s="4"/>
      <c r="G212" s="4"/>
      <c r="H212" s="6"/>
      <c r="I212" s="6"/>
    </row>
    <row r="213" spans="1:9" ht="15.75" customHeight="1">
      <c r="A213" s="4"/>
      <c r="B213" s="4"/>
      <c r="C213" s="4"/>
      <c r="D213" s="4"/>
      <c r="E213" s="4"/>
      <c r="F213" s="4"/>
      <c r="G213" s="4"/>
      <c r="H213" s="6"/>
      <c r="I213" s="6"/>
    </row>
    <row r="214" spans="1:9" ht="15.75" customHeight="1">
      <c r="A214" s="4"/>
      <c r="B214" s="4"/>
      <c r="C214" s="4"/>
      <c r="D214" s="4"/>
      <c r="E214" s="4"/>
      <c r="F214" s="4"/>
      <c r="G214" s="4"/>
      <c r="H214" s="6"/>
      <c r="I214" s="6"/>
    </row>
    <row r="215" spans="1:9" ht="15.75" customHeight="1">
      <c r="A215" s="4"/>
      <c r="B215" s="4"/>
      <c r="C215" s="4"/>
      <c r="D215" s="4"/>
      <c r="E215" s="4"/>
      <c r="F215" s="4"/>
      <c r="G215" s="4"/>
      <c r="H215" s="6"/>
      <c r="I215" s="6"/>
    </row>
    <row r="216" spans="1:9" ht="15.75" customHeight="1">
      <c r="A216" s="4"/>
      <c r="B216" s="4"/>
      <c r="C216" s="4"/>
      <c r="D216" s="4"/>
      <c r="E216" s="4"/>
      <c r="F216" s="4"/>
      <c r="G216" s="4"/>
      <c r="H216" s="6"/>
      <c r="I216" s="6"/>
    </row>
    <row r="217" spans="1:9" ht="15.75" customHeight="1">
      <c r="A217" s="4"/>
      <c r="B217" s="4"/>
      <c r="C217" s="4"/>
      <c r="D217" s="4"/>
      <c r="E217" s="4"/>
      <c r="F217" s="4"/>
      <c r="G217" s="4"/>
      <c r="H217" s="6"/>
      <c r="I217" s="6"/>
    </row>
    <row r="218" spans="1:9" ht="15.75" customHeight="1">
      <c r="A218" s="4"/>
      <c r="B218" s="4"/>
      <c r="C218" s="4"/>
      <c r="D218" s="4"/>
      <c r="E218" s="4"/>
      <c r="F218" s="4"/>
      <c r="G218" s="4"/>
      <c r="H218" s="6"/>
      <c r="I218" s="6"/>
    </row>
    <row r="219" spans="1:9" ht="15.75" customHeight="1">
      <c r="A219" s="4"/>
      <c r="B219" s="4"/>
      <c r="C219" s="4"/>
      <c r="D219" s="4"/>
      <c r="E219" s="4"/>
      <c r="F219" s="4"/>
      <c r="G219" s="4"/>
      <c r="H219" s="6"/>
      <c r="I219" s="6"/>
    </row>
    <row r="220" spans="1:9" ht="15.75" customHeight="1">
      <c r="A220" s="4"/>
      <c r="B220" s="4"/>
      <c r="C220" s="4"/>
      <c r="D220" s="4"/>
      <c r="E220" s="4"/>
      <c r="F220" s="4"/>
      <c r="G220" s="4"/>
      <c r="H220" s="6"/>
      <c r="I220" s="6"/>
    </row>
    <row r="221" spans="1:9" ht="15.75" customHeight="1">
      <c r="A221" s="4"/>
      <c r="B221" s="4"/>
      <c r="C221" s="4"/>
      <c r="D221" s="4"/>
      <c r="E221" s="4"/>
      <c r="F221" s="4"/>
      <c r="G221" s="4"/>
      <c r="H221" s="6"/>
      <c r="I221" s="6"/>
    </row>
    <row r="222" spans="1:9" ht="15.75" customHeight="1">
      <c r="A222" s="4"/>
      <c r="B222" s="4"/>
      <c r="C222" s="4"/>
      <c r="D222" s="4"/>
      <c r="E222" s="4"/>
      <c r="F222" s="4"/>
      <c r="G222" s="4"/>
      <c r="H222" s="6"/>
      <c r="I222" s="6"/>
    </row>
    <row r="223" spans="1:9" ht="15.75" customHeight="1">
      <c r="A223" s="4"/>
      <c r="B223" s="4"/>
      <c r="C223" s="4"/>
      <c r="D223" s="4"/>
      <c r="E223" s="4"/>
      <c r="F223" s="4"/>
      <c r="G223" s="4"/>
      <c r="H223" s="6"/>
      <c r="I223" s="6"/>
    </row>
    <row r="224" spans="1:9" ht="15.75" customHeight="1">
      <c r="A224" s="4"/>
      <c r="B224" s="4"/>
      <c r="C224" s="4"/>
      <c r="D224" s="4"/>
      <c r="E224" s="4"/>
      <c r="F224" s="4"/>
      <c r="G224" s="4"/>
      <c r="H224" s="6"/>
      <c r="I224" s="6"/>
    </row>
    <row r="225" spans="1:9" ht="15.75" customHeight="1">
      <c r="A225" s="4"/>
      <c r="B225" s="4"/>
      <c r="C225" s="4"/>
      <c r="D225" s="4"/>
      <c r="E225" s="4"/>
      <c r="F225" s="4"/>
      <c r="G225" s="4"/>
      <c r="H225" s="6"/>
      <c r="I225" s="6"/>
    </row>
    <row r="226" spans="1:9" ht="15.75" customHeight="1">
      <c r="A226" s="4"/>
      <c r="B226" s="4"/>
      <c r="C226" s="4"/>
      <c r="D226" s="4"/>
      <c r="E226" s="4"/>
      <c r="F226" s="4"/>
      <c r="G226" s="4"/>
      <c r="H226" s="6"/>
      <c r="I226" s="6"/>
    </row>
    <row r="227" spans="1:9" ht="15.75" customHeight="1">
      <c r="A227" s="4"/>
      <c r="B227" s="4"/>
      <c r="C227" s="4"/>
      <c r="D227" s="4"/>
      <c r="E227" s="4"/>
      <c r="F227" s="4"/>
      <c r="G227" s="4"/>
      <c r="H227" s="6"/>
      <c r="I227" s="6"/>
    </row>
    <row r="228" spans="1:9" ht="15.75" customHeight="1">
      <c r="A228" s="4"/>
      <c r="B228" s="4"/>
      <c r="C228" s="4"/>
      <c r="D228" s="4"/>
      <c r="E228" s="4"/>
      <c r="F228" s="4"/>
      <c r="G228" s="4"/>
      <c r="H228" s="6"/>
      <c r="I228" s="6"/>
    </row>
    <row r="229" spans="1:9" ht="15.75" customHeight="1">
      <c r="A229" s="4"/>
      <c r="B229" s="4"/>
      <c r="C229" s="4"/>
      <c r="D229" s="4"/>
      <c r="E229" s="4"/>
      <c r="F229" s="4"/>
      <c r="G229" s="4"/>
      <c r="H229" s="6"/>
      <c r="I229" s="6"/>
    </row>
    <row r="230" spans="1:9" ht="15.75" customHeight="1">
      <c r="A230" s="4"/>
      <c r="B230" s="4"/>
      <c r="C230" s="4"/>
      <c r="D230" s="4"/>
      <c r="E230" s="4"/>
      <c r="F230" s="4"/>
      <c r="G230" s="4"/>
      <c r="H230" s="6"/>
      <c r="I230" s="6"/>
    </row>
    <row r="231" spans="1:9" ht="15.75" customHeight="1">
      <c r="A231" s="4"/>
      <c r="B231" s="4"/>
      <c r="C231" s="4"/>
      <c r="D231" s="4"/>
      <c r="E231" s="4"/>
      <c r="F231" s="4"/>
      <c r="G231" s="4"/>
      <c r="H231" s="6"/>
      <c r="I231" s="6"/>
    </row>
    <row r="232" spans="1:9" ht="15.75" customHeight="1">
      <c r="A232" s="4"/>
      <c r="B232" s="4"/>
      <c r="C232" s="4"/>
      <c r="D232" s="4"/>
      <c r="E232" s="4"/>
      <c r="F232" s="4"/>
      <c r="G232" s="4"/>
      <c r="H232" s="6"/>
      <c r="I232" s="6"/>
    </row>
    <row r="233" spans="1:9" ht="15.75" customHeight="1">
      <c r="A233" s="4"/>
      <c r="B233" s="4"/>
      <c r="C233" s="4"/>
      <c r="D233" s="4"/>
      <c r="E233" s="4"/>
      <c r="F233" s="4"/>
      <c r="G233" s="4"/>
      <c r="H233" s="6"/>
      <c r="I233" s="6"/>
    </row>
    <row r="234" spans="1:9" ht="15.75" customHeight="1">
      <c r="A234" s="4"/>
      <c r="B234" s="4"/>
      <c r="C234" s="4"/>
      <c r="D234" s="4"/>
      <c r="E234" s="4"/>
      <c r="F234" s="4"/>
      <c r="G234" s="4"/>
      <c r="H234" s="6"/>
      <c r="I234" s="6"/>
    </row>
    <row r="235" spans="1:9" ht="15.75" customHeight="1">
      <c r="A235" s="4"/>
      <c r="B235" s="4"/>
      <c r="C235" s="4"/>
      <c r="D235" s="4"/>
      <c r="E235" s="4"/>
      <c r="F235" s="4"/>
      <c r="G235" s="4"/>
      <c r="H235" s="6"/>
      <c r="I235" s="6"/>
    </row>
    <row r="236" spans="1:9" ht="15.75" customHeight="1">
      <c r="A236" s="4"/>
      <c r="B236" s="4"/>
      <c r="C236" s="4"/>
      <c r="D236" s="4"/>
      <c r="E236" s="4"/>
      <c r="F236" s="4"/>
      <c r="G236" s="4"/>
      <c r="H236" s="6"/>
      <c r="I236" s="6"/>
    </row>
    <row r="237" spans="1:9" ht="15.75" customHeight="1">
      <c r="A237" s="4"/>
      <c r="B237" s="4"/>
      <c r="C237" s="4"/>
      <c r="D237" s="4"/>
      <c r="E237" s="4"/>
      <c r="F237" s="4"/>
      <c r="G237" s="4"/>
      <c r="H237" s="6"/>
      <c r="I237" s="6"/>
    </row>
    <row r="238" spans="1:9" ht="15.75" customHeight="1">
      <c r="A238" s="4"/>
      <c r="B238" s="4"/>
      <c r="C238" s="4"/>
      <c r="D238" s="4"/>
      <c r="E238" s="4"/>
      <c r="F238" s="4"/>
      <c r="G238" s="4"/>
      <c r="H238" s="6"/>
      <c r="I238" s="6"/>
    </row>
    <row r="239" spans="1:9" ht="15.75" customHeight="1">
      <c r="A239" s="4"/>
      <c r="B239" s="4"/>
      <c r="C239" s="4"/>
      <c r="D239" s="4"/>
      <c r="E239" s="4"/>
      <c r="F239" s="4"/>
      <c r="G239" s="4"/>
      <c r="H239" s="6"/>
      <c r="I239" s="6"/>
    </row>
    <row r="240" spans="1:9" ht="15.75" customHeight="1">
      <c r="A240" s="4"/>
      <c r="B240" s="4"/>
      <c r="C240" s="4"/>
      <c r="D240" s="4"/>
      <c r="E240" s="4"/>
      <c r="F240" s="4"/>
      <c r="G240" s="4"/>
      <c r="H240" s="6"/>
      <c r="I240" s="6"/>
    </row>
    <row r="241" spans="1:9" ht="15.75" customHeight="1">
      <c r="A241" s="4"/>
      <c r="B241" s="4"/>
      <c r="C241" s="4"/>
      <c r="D241" s="4"/>
      <c r="E241" s="4"/>
      <c r="F241" s="4"/>
      <c r="G241" s="4"/>
      <c r="H241" s="6"/>
      <c r="I241" s="6"/>
    </row>
    <row r="242" spans="1:9" ht="15.75" customHeight="1">
      <c r="A242" s="4"/>
      <c r="B242" s="4"/>
      <c r="C242" s="4"/>
      <c r="D242" s="4"/>
      <c r="E242" s="4"/>
      <c r="F242" s="4"/>
      <c r="G242" s="4"/>
      <c r="H242" s="6"/>
      <c r="I242" s="6"/>
    </row>
    <row r="243" spans="1:9" ht="15.75" customHeight="1">
      <c r="A243" s="4"/>
      <c r="B243" s="4"/>
      <c r="C243" s="4"/>
      <c r="D243" s="4"/>
      <c r="E243" s="4"/>
      <c r="F243" s="4"/>
      <c r="G243" s="4"/>
      <c r="H243" s="6"/>
      <c r="I243" s="6"/>
    </row>
    <row r="244" spans="1:9" ht="15.75" customHeight="1">
      <c r="A244" s="4"/>
      <c r="B244" s="4"/>
      <c r="C244" s="4"/>
      <c r="D244" s="4"/>
      <c r="E244" s="4"/>
      <c r="F244" s="4"/>
      <c r="G244" s="4"/>
      <c r="H244" s="6"/>
      <c r="I244" s="6"/>
    </row>
    <row r="245" spans="1:9" ht="15.75" customHeight="1">
      <c r="A245" s="4"/>
      <c r="B245" s="4"/>
      <c r="C245" s="4"/>
      <c r="D245" s="4"/>
      <c r="E245" s="4"/>
      <c r="F245" s="4"/>
      <c r="G245" s="4"/>
      <c r="H245" s="6"/>
      <c r="I245" s="6"/>
    </row>
    <row r="246" spans="1:9" ht="15.75" customHeight="1">
      <c r="A246" s="4"/>
      <c r="B246" s="4"/>
      <c r="C246" s="4"/>
      <c r="D246" s="4"/>
      <c r="E246" s="4"/>
      <c r="F246" s="4"/>
      <c r="G246" s="4"/>
      <c r="H246" s="6"/>
      <c r="I246" s="6"/>
    </row>
    <row r="247" spans="1:9" ht="15.75" customHeight="1">
      <c r="A247" s="4"/>
      <c r="B247" s="4"/>
      <c r="C247" s="4"/>
      <c r="D247" s="4"/>
      <c r="E247" s="4"/>
      <c r="F247" s="4"/>
      <c r="G247" s="4"/>
      <c r="H247" s="6"/>
      <c r="I247" s="6"/>
    </row>
    <row r="248" spans="1:9" ht="15.75" customHeight="1">
      <c r="A248" s="4"/>
      <c r="B248" s="4"/>
      <c r="C248" s="4"/>
      <c r="D248" s="4"/>
      <c r="E248" s="4"/>
      <c r="F248" s="4"/>
      <c r="G248" s="4"/>
      <c r="H248" s="6"/>
      <c r="I248" s="6"/>
    </row>
    <row r="249" spans="1:9" ht="15.75" customHeight="1">
      <c r="A249" s="4"/>
      <c r="B249" s="4"/>
      <c r="C249" s="4"/>
      <c r="D249" s="4"/>
      <c r="E249" s="4"/>
      <c r="F249" s="4"/>
      <c r="G249" s="4"/>
      <c r="H249" s="6"/>
      <c r="I249" s="6"/>
    </row>
    <row r="250" spans="1:9" ht="15.75" customHeight="1">
      <c r="A250" s="4"/>
      <c r="B250" s="4"/>
      <c r="C250" s="4"/>
      <c r="D250" s="4"/>
      <c r="E250" s="4"/>
      <c r="F250" s="4"/>
      <c r="G250" s="4"/>
      <c r="H250" s="6"/>
      <c r="I250" s="6"/>
    </row>
    <row r="251" spans="1:9" ht="15.75" customHeight="1">
      <c r="A251" s="4"/>
      <c r="B251" s="4"/>
      <c r="C251" s="4"/>
      <c r="D251" s="4"/>
      <c r="E251" s="4"/>
      <c r="F251" s="4"/>
      <c r="G251" s="4"/>
      <c r="H251" s="6"/>
      <c r="I251" s="6"/>
    </row>
    <row r="252" spans="1:9" ht="15.75" customHeight="1">
      <c r="A252" s="4"/>
      <c r="B252" s="4"/>
      <c r="C252" s="4"/>
      <c r="D252" s="4"/>
      <c r="E252" s="4"/>
      <c r="F252" s="4"/>
      <c r="G252" s="4"/>
      <c r="H252" s="6"/>
      <c r="I252" s="6"/>
    </row>
    <row r="253" spans="1:9" ht="15.75" customHeight="1">
      <c r="A253" s="4"/>
      <c r="B253" s="4"/>
      <c r="C253" s="4"/>
      <c r="D253" s="4"/>
      <c r="E253" s="4"/>
      <c r="F253" s="4"/>
      <c r="G253" s="4"/>
      <c r="H253" s="6"/>
      <c r="I253" s="6"/>
    </row>
    <row r="254" spans="1:9" ht="15.75" customHeight="1">
      <c r="A254" s="4"/>
      <c r="B254" s="4"/>
      <c r="C254" s="4"/>
      <c r="D254" s="4"/>
      <c r="E254" s="4"/>
      <c r="F254" s="4"/>
      <c r="G254" s="4"/>
      <c r="H254" s="6"/>
      <c r="I254" s="6"/>
    </row>
    <row r="255" spans="1:9" ht="15.75" customHeight="1">
      <c r="A255" s="4"/>
      <c r="B255" s="4"/>
      <c r="C255" s="4"/>
      <c r="D255" s="4"/>
      <c r="E255" s="4"/>
      <c r="F255" s="4"/>
      <c r="G255" s="4"/>
      <c r="H255" s="6"/>
      <c r="I255" s="6"/>
    </row>
    <row r="256" spans="1:9" ht="15.75" customHeight="1">
      <c r="A256" s="4"/>
      <c r="B256" s="4"/>
      <c r="C256" s="4"/>
      <c r="D256" s="4"/>
      <c r="E256" s="4"/>
      <c r="F256" s="4"/>
      <c r="G256" s="4"/>
      <c r="H256" s="6"/>
      <c r="I256" s="6"/>
    </row>
    <row r="257" spans="1:9" ht="15.75" customHeight="1">
      <c r="A257" s="4"/>
      <c r="B257" s="4"/>
      <c r="C257" s="4"/>
      <c r="D257" s="4"/>
      <c r="E257" s="4"/>
      <c r="F257" s="4"/>
      <c r="G257" s="4"/>
      <c r="H257" s="6"/>
      <c r="I257" s="6"/>
    </row>
    <row r="258" spans="1:9" ht="15.75" customHeight="1">
      <c r="A258" s="4"/>
      <c r="B258" s="4"/>
      <c r="C258" s="4"/>
      <c r="D258" s="4"/>
      <c r="E258" s="4"/>
      <c r="F258" s="4"/>
      <c r="G258" s="4"/>
      <c r="H258" s="6"/>
      <c r="I258" s="6"/>
    </row>
    <row r="259" spans="1:9" ht="15.75" customHeight="1">
      <c r="A259" s="4"/>
      <c r="B259" s="4"/>
      <c r="C259" s="4"/>
      <c r="D259" s="4"/>
      <c r="E259" s="4"/>
      <c r="F259" s="4"/>
      <c r="G259" s="4"/>
      <c r="H259" s="6"/>
      <c r="I259" s="6"/>
    </row>
    <row r="260" spans="1:9" ht="15.75" customHeight="1">
      <c r="A260" s="4"/>
      <c r="B260" s="4"/>
      <c r="C260" s="4"/>
      <c r="D260" s="4"/>
      <c r="E260" s="4"/>
      <c r="F260" s="4"/>
      <c r="G260" s="4"/>
      <c r="H260" s="6"/>
      <c r="I260" s="6"/>
    </row>
    <row r="261" spans="1:9" ht="15.75" customHeight="1">
      <c r="A261" s="4"/>
      <c r="B261" s="4"/>
      <c r="C261" s="4"/>
      <c r="D261" s="4"/>
      <c r="E261" s="4"/>
      <c r="F261" s="4"/>
      <c r="G261" s="4"/>
      <c r="H261" s="6"/>
      <c r="I261" s="6"/>
    </row>
    <row r="262" spans="1:9" ht="15.75" customHeight="1">
      <c r="A262" s="4"/>
      <c r="B262" s="4"/>
      <c r="C262" s="4"/>
      <c r="D262" s="4"/>
      <c r="E262" s="4"/>
      <c r="F262" s="4"/>
      <c r="G262" s="4"/>
      <c r="H262" s="6"/>
      <c r="I262" s="6"/>
    </row>
    <row r="263" spans="1:9" ht="15.75" customHeight="1">
      <c r="A263" s="4"/>
      <c r="B263" s="4"/>
      <c r="C263" s="4"/>
      <c r="D263" s="4"/>
      <c r="E263" s="4"/>
      <c r="F263" s="4"/>
      <c r="G263" s="4"/>
      <c r="H263" s="6"/>
      <c r="I263" s="6"/>
    </row>
    <row r="264" spans="1:9" ht="15.75" customHeight="1">
      <c r="A264" s="4"/>
      <c r="B264" s="4"/>
      <c r="C264" s="4"/>
      <c r="D264" s="4"/>
      <c r="E264" s="4"/>
      <c r="F264" s="4"/>
      <c r="G264" s="4"/>
      <c r="H264" s="6"/>
      <c r="I264" s="6"/>
    </row>
    <row r="265" spans="1:9" ht="15.75" customHeight="1">
      <c r="A265" s="4"/>
      <c r="B265" s="4"/>
      <c r="C265" s="4"/>
      <c r="D265" s="4"/>
      <c r="E265" s="4"/>
      <c r="F265" s="4"/>
      <c r="G265" s="4"/>
      <c r="H265" s="6"/>
      <c r="I265" s="6"/>
    </row>
    <row r="266" spans="1:9" ht="15.75" customHeight="1">
      <c r="A266" s="4"/>
      <c r="B266" s="4"/>
      <c r="C266" s="4"/>
      <c r="D266" s="4"/>
      <c r="E266" s="4"/>
      <c r="F266" s="4"/>
      <c r="G266" s="4"/>
      <c r="H266" s="6"/>
      <c r="I266" s="6"/>
    </row>
    <row r="267" spans="1:9" ht="15.75" customHeight="1">
      <c r="A267" s="4"/>
      <c r="B267" s="4"/>
      <c r="C267" s="4"/>
      <c r="D267" s="4"/>
      <c r="E267" s="4"/>
      <c r="F267" s="4"/>
      <c r="G267" s="4"/>
      <c r="H267" s="6"/>
      <c r="I267" s="6"/>
    </row>
    <row r="268" spans="1:9" ht="15.75" customHeight="1">
      <c r="A268" s="4"/>
      <c r="B268" s="4"/>
      <c r="C268" s="4"/>
      <c r="D268" s="4"/>
      <c r="E268" s="4"/>
      <c r="F268" s="4"/>
      <c r="G268" s="4"/>
      <c r="H268" s="6"/>
      <c r="I268" s="6"/>
    </row>
    <row r="269" spans="1:9" ht="15.75" customHeight="1">
      <c r="A269" s="4"/>
      <c r="B269" s="4"/>
      <c r="C269" s="4"/>
      <c r="D269" s="4"/>
      <c r="E269" s="4"/>
      <c r="F269" s="4"/>
      <c r="G269" s="4"/>
      <c r="H269" s="6"/>
      <c r="I269" s="6"/>
    </row>
    <row r="270" spans="1:9" ht="15.75" customHeight="1">
      <c r="A270" s="4"/>
      <c r="B270" s="4"/>
      <c r="C270" s="4"/>
      <c r="D270" s="4"/>
      <c r="E270" s="4"/>
      <c r="F270" s="4"/>
      <c r="G270" s="4"/>
      <c r="H270" s="6"/>
      <c r="I270" s="6"/>
    </row>
    <row r="271" spans="1:9" ht="15.75" customHeight="1">
      <c r="A271" s="4"/>
      <c r="B271" s="4"/>
      <c r="C271" s="4"/>
      <c r="D271" s="4"/>
      <c r="E271" s="4"/>
      <c r="F271" s="4"/>
      <c r="G271" s="4"/>
      <c r="H271" s="6"/>
      <c r="I271" s="6"/>
    </row>
    <row r="272" spans="1:9" ht="15.75" customHeight="1">
      <c r="A272" s="4"/>
      <c r="B272" s="4"/>
      <c r="C272" s="4"/>
      <c r="D272" s="4"/>
      <c r="E272" s="4"/>
      <c r="F272" s="4"/>
      <c r="G272" s="4"/>
      <c r="H272" s="6"/>
      <c r="I272" s="6"/>
    </row>
    <row r="273" spans="1:9" ht="15.75" customHeight="1">
      <c r="A273" s="4"/>
      <c r="B273" s="4"/>
      <c r="C273" s="4"/>
      <c r="D273" s="4"/>
      <c r="E273" s="4"/>
      <c r="F273" s="4"/>
      <c r="G273" s="4"/>
      <c r="H273" s="6"/>
      <c r="I273" s="6"/>
    </row>
    <row r="274" spans="1:9" ht="15.75" customHeight="1">
      <c r="A274" s="4"/>
      <c r="B274" s="4"/>
      <c r="C274" s="4"/>
      <c r="D274" s="4"/>
      <c r="E274" s="4"/>
      <c r="F274" s="4"/>
      <c r="G274" s="4"/>
      <c r="H274" s="6"/>
      <c r="I274" s="6"/>
    </row>
    <row r="275" spans="1:9" ht="15.75" customHeight="1">
      <c r="A275" s="4"/>
      <c r="B275" s="4"/>
      <c r="C275" s="4"/>
      <c r="D275" s="4"/>
      <c r="E275" s="4"/>
      <c r="F275" s="4"/>
      <c r="G275" s="4"/>
      <c r="H275" s="6"/>
      <c r="I275" s="6"/>
    </row>
    <row r="276" spans="1:9" ht="15.75" customHeight="1">
      <c r="A276" s="4"/>
      <c r="B276" s="4"/>
      <c r="C276" s="4"/>
      <c r="D276" s="4"/>
      <c r="E276" s="4"/>
      <c r="F276" s="4"/>
      <c r="G276" s="4"/>
      <c r="H276" s="6"/>
      <c r="I276" s="6"/>
    </row>
    <row r="277" spans="1:9" ht="15.75" customHeight="1">
      <c r="A277" s="4"/>
      <c r="B277" s="4"/>
      <c r="C277" s="4"/>
      <c r="D277" s="4"/>
      <c r="E277" s="4"/>
      <c r="F277" s="4"/>
      <c r="G277" s="4"/>
      <c r="H277" s="6"/>
      <c r="I277" s="6"/>
    </row>
    <row r="278" spans="1:9" ht="15.75" customHeight="1">
      <c r="A278" s="4"/>
      <c r="B278" s="4"/>
      <c r="C278" s="4"/>
      <c r="D278" s="4"/>
      <c r="E278" s="4"/>
      <c r="F278" s="4"/>
      <c r="G278" s="4"/>
      <c r="H278" s="6"/>
      <c r="I278" s="6"/>
    </row>
    <row r="279" spans="1:9" ht="15.75" customHeight="1">
      <c r="A279" s="4"/>
      <c r="B279" s="4"/>
      <c r="C279" s="4"/>
      <c r="D279" s="4"/>
      <c r="E279" s="4"/>
      <c r="F279" s="4"/>
      <c r="G279" s="4"/>
      <c r="H279" s="6"/>
      <c r="I279" s="6"/>
    </row>
    <row r="280" spans="1:9" ht="15.75" customHeight="1">
      <c r="A280" s="4"/>
      <c r="B280" s="4"/>
      <c r="C280" s="4"/>
      <c r="D280" s="4"/>
      <c r="E280" s="4"/>
      <c r="F280" s="4"/>
      <c r="G280" s="4"/>
      <c r="H280" s="6"/>
      <c r="I280" s="6"/>
    </row>
    <row r="281" spans="1:9" ht="15.75" customHeight="1">
      <c r="A281" s="4"/>
      <c r="B281" s="4"/>
      <c r="C281" s="4"/>
      <c r="D281" s="4"/>
      <c r="E281" s="4"/>
      <c r="F281" s="4"/>
      <c r="G281" s="4"/>
      <c r="H281" s="6"/>
      <c r="I281" s="6"/>
    </row>
    <row r="282" spans="1:9" ht="15.75" customHeight="1">
      <c r="A282" s="4"/>
      <c r="B282" s="4"/>
      <c r="C282" s="4"/>
      <c r="D282" s="4"/>
      <c r="E282" s="4"/>
      <c r="F282" s="4"/>
      <c r="G282" s="4"/>
      <c r="H282" s="6"/>
      <c r="I282" s="6"/>
    </row>
    <row r="283" spans="1:9" ht="15.75" customHeight="1">
      <c r="A283" s="4"/>
      <c r="B283" s="4"/>
      <c r="C283" s="4"/>
      <c r="D283" s="4"/>
      <c r="E283" s="4"/>
      <c r="F283" s="4"/>
      <c r="G283" s="4"/>
      <c r="H283" s="6"/>
      <c r="I283" s="6"/>
    </row>
    <row r="284" spans="1:9" ht="15.75" customHeight="1">
      <c r="A284" s="4"/>
      <c r="B284" s="4"/>
      <c r="C284" s="4"/>
      <c r="D284" s="4"/>
      <c r="E284" s="4"/>
      <c r="F284" s="4"/>
      <c r="G284" s="4"/>
      <c r="H284" s="6"/>
      <c r="I284" s="6"/>
    </row>
    <row r="285" spans="1:9" ht="15.75" customHeight="1">
      <c r="A285" s="4"/>
      <c r="B285" s="4"/>
      <c r="C285" s="4"/>
      <c r="D285" s="4"/>
      <c r="E285" s="4"/>
      <c r="F285" s="4"/>
      <c r="G285" s="4"/>
      <c r="H285" s="6"/>
      <c r="I285" s="6"/>
    </row>
    <row r="286" spans="1:9" ht="15.75" customHeight="1">
      <c r="A286" s="4"/>
      <c r="B286" s="4"/>
      <c r="C286" s="4"/>
      <c r="D286" s="4"/>
      <c r="E286" s="4"/>
      <c r="F286" s="4"/>
      <c r="G286" s="4"/>
      <c r="H286" s="6"/>
      <c r="I286" s="6"/>
    </row>
    <row r="287" spans="1:9" ht="15.75" customHeight="1">
      <c r="A287" s="4"/>
      <c r="B287" s="4"/>
      <c r="C287" s="4"/>
      <c r="D287" s="4"/>
      <c r="E287" s="4"/>
      <c r="F287" s="4"/>
      <c r="G287" s="4"/>
      <c r="H287" s="6"/>
      <c r="I287" s="6"/>
    </row>
    <row r="288" spans="1:9" ht="15.75" customHeight="1">
      <c r="A288" s="4"/>
      <c r="B288" s="4"/>
      <c r="C288" s="4"/>
      <c r="D288" s="4"/>
      <c r="E288" s="4"/>
      <c r="F288" s="4"/>
      <c r="G288" s="4"/>
      <c r="H288" s="6"/>
      <c r="I288" s="6"/>
    </row>
    <row r="289" spans="1:9" ht="15.75" customHeight="1">
      <c r="A289" s="4"/>
      <c r="B289" s="4"/>
      <c r="C289" s="4"/>
      <c r="D289" s="4"/>
      <c r="E289" s="4"/>
      <c r="F289" s="4"/>
      <c r="G289" s="4"/>
      <c r="H289" s="6"/>
      <c r="I289" s="6"/>
    </row>
    <row r="290" spans="1:9" ht="15.75" customHeight="1">
      <c r="A290" s="4"/>
      <c r="B290" s="4"/>
      <c r="C290" s="4"/>
      <c r="D290" s="4"/>
      <c r="E290" s="4"/>
      <c r="F290" s="4"/>
      <c r="G290" s="4"/>
      <c r="H290" s="6"/>
      <c r="I290" s="6"/>
    </row>
    <row r="291" spans="1:9" ht="15.75" customHeight="1">
      <c r="A291" s="4"/>
      <c r="B291" s="4"/>
      <c r="C291" s="4"/>
      <c r="D291" s="4"/>
      <c r="E291" s="4"/>
      <c r="F291" s="4"/>
      <c r="G291" s="4"/>
      <c r="H291" s="6"/>
      <c r="I291" s="6"/>
    </row>
    <row r="292" spans="1:9" ht="15.75" customHeight="1">
      <c r="A292" s="4"/>
      <c r="B292" s="4"/>
      <c r="C292" s="4"/>
      <c r="D292" s="4"/>
      <c r="E292" s="4"/>
      <c r="F292" s="4"/>
      <c r="G292" s="4"/>
      <c r="H292" s="6"/>
      <c r="I292" s="6"/>
    </row>
    <row r="293" spans="1:9" ht="15.75" customHeight="1">
      <c r="A293" s="4"/>
      <c r="B293" s="4"/>
      <c r="C293" s="4"/>
      <c r="D293" s="4"/>
      <c r="E293" s="4"/>
      <c r="F293" s="4"/>
      <c r="G293" s="4"/>
      <c r="H293" s="6"/>
      <c r="I293" s="6"/>
    </row>
    <row r="294" spans="1:9" ht="15.75" customHeight="1">
      <c r="A294" s="4"/>
      <c r="B294" s="4"/>
      <c r="C294" s="4"/>
      <c r="D294" s="4"/>
      <c r="E294" s="4"/>
      <c r="F294" s="4"/>
      <c r="G294" s="4"/>
      <c r="H294" s="6"/>
      <c r="I294" s="6"/>
    </row>
    <row r="295" spans="1:9" ht="15.75" customHeight="1">
      <c r="A295" s="4"/>
      <c r="B295" s="4"/>
      <c r="C295" s="4"/>
      <c r="D295" s="4"/>
      <c r="E295" s="4"/>
      <c r="F295" s="4"/>
      <c r="G295" s="4"/>
      <c r="H295" s="6"/>
      <c r="I295" s="6"/>
    </row>
    <row r="296" spans="1:9" ht="15.75" customHeight="1">
      <c r="A296" s="4"/>
      <c r="B296" s="4"/>
      <c r="C296" s="4"/>
      <c r="D296" s="4"/>
      <c r="E296" s="4"/>
      <c r="F296" s="4"/>
      <c r="G296" s="4"/>
      <c r="H296" s="6"/>
      <c r="I296" s="6"/>
    </row>
    <row r="297" spans="1:9" ht="15.75" customHeight="1">
      <c r="A297" s="4"/>
      <c r="B297" s="4"/>
      <c r="C297" s="4"/>
      <c r="D297" s="4"/>
      <c r="E297" s="4"/>
      <c r="F297" s="4"/>
      <c r="G297" s="4"/>
      <c r="H297" s="6"/>
      <c r="I297" s="6"/>
    </row>
    <row r="298" spans="1:9" ht="15.75" customHeight="1">
      <c r="A298" s="4"/>
      <c r="B298" s="4"/>
      <c r="C298" s="4"/>
      <c r="D298" s="4"/>
      <c r="E298" s="4"/>
      <c r="F298" s="4"/>
      <c r="G298" s="4"/>
      <c r="H298" s="6"/>
      <c r="I298" s="6"/>
    </row>
    <row r="299" spans="1:9" ht="15.75" customHeight="1">
      <c r="A299" s="4"/>
      <c r="B299" s="4"/>
      <c r="C299" s="4"/>
      <c r="D299" s="4"/>
      <c r="E299" s="4"/>
      <c r="F299" s="4"/>
      <c r="G299" s="4"/>
      <c r="H299" s="6"/>
      <c r="I299" s="6"/>
    </row>
    <row r="300" spans="1:9" ht="15.75" customHeight="1">
      <c r="A300" s="4"/>
      <c r="B300" s="4"/>
      <c r="C300" s="4"/>
      <c r="D300" s="4"/>
      <c r="E300" s="4"/>
      <c r="F300" s="4"/>
      <c r="G300" s="4"/>
      <c r="H300" s="6"/>
      <c r="I300" s="6"/>
    </row>
    <row r="301" spans="1:9" ht="15.75" customHeight="1">
      <c r="A301" s="4"/>
      <c r="B301" s="4"/>
      <c r="C301" s="4"/>
      <c r="D301" s="4"/>
      <c r="E301" s="4"/>
      <c r="F301" s="4"/>
      <c r="G301" s="4"/>
      <c r="H301" s="6"/>
      <c r="I301" s="6"/>
    </row>
    <row r="302" spans="1:9" ht="15.75" customHeight="1">
      <c r="A302" s="4"/>
      <c r="B302" s="4"/>
      <c r="C302" s="4"/>
      <c r="D302" s="4"/>
      <c r="E302" s="4"/>
      <c r="F302" s="4"/>
      <c r="G302" s="4"/>
      <c r="H302" s="6"/>
      <c r="I302" s="6"/>
    </row>
    <row r="303" spans="1:9" ht="15.75" customHeight="1">
      <c r="A303" s="4"/>
      <c r="B303" s="4"/>
      <c r="C303" s="4"/>
      <c r="D303" s="4"/>
      <c r="E303" s="4"/>
      <c r="F303" s="4"/>
      <c r="G303" s="4"/>
      <c r="H303" s="6"/>
      <c r="I303" s="6"/>
    </row>
    <row r="304" spans="1:9" ht="15.75" customHeight="1">
      <c r="A304" s="4"/>
      <c r="B304" s="4"/>
      <c r="C304" s="4"/>
      <c r="D304" s="4"/>
      <c r="E304" s="4"/>
      <c r="F304" s="4"/>
      <c r="G304" s="4"/>
      <c r="H304" s="6"/>
      <c r="I304" s="6"/>
    </row>
    <row r="305" spans="1:9" ht="15.75" customHeight="1">
      <c r="A305" s="4"/>
      <c r="B305" s="4"/>
      <c r="C305" s="4"/>
      <c r="D305" s="4"/>
      <c r="E305" s="4"/>
      <c r="F305" s="4"/>
      <c r="G305" s="4"/>
      <c r="H305" s="6"/>
      <c r="I305" s="6"/>
    </row>
    <row r="306" spans="1:9" ht="15.75" customHeight="1">
      <c r="A306" s="4"/>
      <c r="B306" s="4"/>
      <c r="C306" s="4"/>
      <c r="D306" s="4"/>
      <c r="E306" s="4"/>
      <c r="F306" s="4"/>
      <c r="G306" s="4"/>
      <c r="H306" s="6"/>
      <c r="I306" s="6"/>
    </row>
    <row r="307" spans="1:9" ht="15.75" customHeight="1">
      <c r="A307" s="4"/>
      <c r="B307" s="4"/>
      <c r="C307" s="4"/>
      <c r="D307" s="4"/>
      <c r="E307" s="4"/>
      <c r="F307" s="4"/>
      <c r="G307" s="4"/>
      <c r="H307" s="6"/>
      <c r="I307" s="6"/>
    </row>
    <row r="308" spans="1:9" ht="15.75" customHeight="1">
      <c r="A308" s="4"/>
      <c r="B308" s="4"/>
      <c r="C308" s="4"/>
      <c r="D308" s="4"/>
      <c r="E308" s="4"/>
      <c r="F308" s="4"/>
      <c r="G308" s="4"/>
      <c r="H308" s="6"/>
      <c r="I308" s="6"/>
    </row>
    <row r="309" spans="1:9" ht="15.75" customHeight="1">
      <c r="A309" s="4"/>
      <c r="B309" s="4"/>
      <c r="C309" s="4"/>
      <c r="D309" s="4"/>
      <c r="E309" s="4"/>
      <c r="F309" s="4"/>
      <c r="G309" s="4"/>
      <c r="H309" s="6"/>
      <c r="I309" s="6"/>
    </row>
    <row r="310" spans="1:9" ht="15.75" customHeight="1">
      <c r="A310" s="4"/>
      <c r="B310" s="4"/>
      <c r="C310" s="4"/>
      <c r="D310" s="4"/>
      <c r="E310" s="4"/>
      <c r="F310" s="4"/>
      <c r="G310" s="4"/>
      <c r="H310" s="6"/>
      <c r="I310" s="6"/>
    </row>
    <row r="311" spans="1:9" ht="15.75" customHeight="1">
      <c r="A311" s="4"/>
      <c r="B311" s="4"/>
      <c r="C311" s="4"/>
      <c r="D311" s="4"/>
      <c r="E311" s="4"/>
      <c r="F311" s="4"/>
      <c r="G311" s="4"/>
      <c r="H311" s="6"/>
      <c r="I311" s="6"/>
    </row>
    <row r="312" spans="1:9" ht="15.75" customHeight="1">
      <c r="A312" s="4"/>
      <c r="B312" s="4"/>
      <c r="C312" s="4"/>
      <c r="D312" s="4"/>
      <c r="E312" s="4"/>
      <c r="F312" s="4"/>
      <c r="G312" s="4"/>
      <c r="H312" s="6"/>
      <c r="I312" s="6"/>
    </row>
    <row r="313" spans="1:9" ht="15.75" customHeight="1">
      <c r="A313" s="4"/>
      <c r="B313" s="4"/>
      <c r="C313" s="4"/>
      <c r="D313" s="4"/>
      <c r="E313" s="4"/>
      <c r="F313" s="4"/>
      <c r="G313" s="4"/>
      <c r="H313" s="6"/>
      <c r="I313" s="6"/>
    </row>
    <row r="314" spans="1:9" ht="15.75" customHeight="1">
      <c r="A314" s="4"/>
      <c r="B314" s="4"/>
      <c r="C314" s="4"/>
      <c r="D314" s="4"/>
      <c r="E314" s="4"/>
      <c r="F314" s="4"/>
      <c r="G314" s="4"/>
      <c r="H314" s="6"/>
      <c r="I314" s="6"/>
    </row>
    <row r="315" spans="1:9" ht="15.75" customHeight="1">
      <c r="A315" s="4"/>
      <c r="B315" s="4"/>
      <c r="C315" s="4"/>
      <c r="D315" s="4"/>
      <c r="E315" s="4"/>
      <c r="F315" s="4"/>
      <c r="G315" s="4"/>
      <c r="H315" s="6"/>
      <c r="I315" s="6"/>
    </row>
    <row r="316" spans="1:9" ht="15.75" customHeight="1">
      <c r="A316" s="4"/>
      <c r="B316" s="4"/>
      <c r="C316" s="4"/>
      <c r="D316" s="4"/>
      <c r="E316" s="4"/>
      <c r="F316" s="4"/>
      <c r="G316" s="4"/>
      <c r="H316" s="6"/>
      <c r="I316" s="6"/>
    </row>
    <row r="317" spans="1:9" ht="15.75" customHeight="1">
      <c r="A317" s="4"/>
      <c r="B317" s="4"/>
      <c r="C317" s="4"/>
      <c r="D317" s="4"/>
      <c r="E317" s="4"/>
      <c r="F317" s="4"/>
      <c r="G317" s="4"/>
      <c r="H317" s="6"/>
      <c r="I317" s="6"/>
    </row>
    <row r="318" spans="1:9" ht="15.75" customHeight="1">
      <c r="A318" s="4"/>
      <c r="B318" s="4"/>
      <c r="C318" s="4"/>
      <c r="D318" s="4"/>
      <c r="E318" s="4"/>
      <c r="F318" s="4"/>
      <c r="G318" s="4"/>
      <c r="H318" s="6"/>
      <c r="I318" s="6"/>
    </row>
    <row r="319" spans="1:9" ht="15.75" customHeight="1">
      <c r="A319" s="4"/>
      <c r="B319" s="4"/>
      <c r="C319" s="4"/>
      <c r="D319" s="4"/>
      <c r="E319" s="4"/>
      <c r="F319" s="4"/>
      <c r="G319" s="4"/>
      <c r="H319" s="6"/>
      <c r="I319" s="6"/>
    </row>
    <row r="320" spans="1:9" ht="15.75" customHeight="1">
      <c r="A320" s="4"/>
      <c r="B320" s="4"/>
      <c r="C320" s="4"/>
      <c r="D320" s="4"/>
      <c r="E320" s="4"/>
      <c r="F320" s="4"/>
      <c r="G320" s="4"/>
      <c r="H320" s="6"/>
      <c r="I320" s="6"/>
    </row>
    <row r="321" spans="1:9" ht="15.75" customHeight="1">
      <c r="A321" s="4"/>
      <c r="B321" s="4"/>
      <c r="C321" s="4"/>
      <c r="D321" s="4"/>
      <c r="E321" s="4"/>
      <c r="F321" s="4"/>
      <c r="G321" s="4"/>
      <c r="H321" s="6"/>
      <c r="I321" s="6"/>
    </row>
    <row r="322" spans="1:9" ht="15.75" customHeight="1">
      <c r="A322" s="4"/>
      <c r="B322" s="4"/>
      <c r="C322" s="4"/>
      <c r="D322" s="4"/>
      <c r="E322" s="4"/>
      <c r="F322" s="4"/>
      <c r="G322" s="4"/>
      <c r="H322" s="6"/>
      <c r="I322" s="6"/>
    </row>
    <row r="323" spans="1:9" ht="15.75" customHeight="1">
      <c r="A323" s="4"/>
      <c r="B323" s="4"/>
      <c r="C323" s="4"/>
      <c r="D323" s="4"/>
      <c r="E323" s="4"/>
      <c r="F323" s="4"/>
      <c r="G323" s="4"/>
      <c r="H323" s="6"/>
      <c r="I323" s="6"/>
    </row>
    <row r="324" spans="1:9" ht="15.75" customHeight="1">
      <c r="A324" s="4"/>
      <c r="B324" s="4"/>
      <c r="C324" s="4"/>
      <c r="D324" s="4"/>
      <c r="E324" s="4"/>
      <c r="F324" s="4"/>
      <c r="G324" s="4"/>
      <c r="H324" s="6"/>
      <c r="I324" s="6"/>
    </row>
    <row r="325" spans="1:9" ht="15.75" customHeight="1">
      <c r="A325" s="4"/>
      <c r="B325" s="4"/>
      <c r="C325" s="4"/>
      <c r="D325" s="4"/>
      <c r="E325" s="4"/>
      <c r="F325" s="4"/>
      <c r="G325" s="4"/>
      <c r="H325" s="6"/>
      <c r="I325" s="6"/>
    </row>
    <row r="326" spans="1:9" ht="15.75" customHeight="1">
      <c r="A326" s="4"/>
      <c r="B326" s="4"/>
      <c r="C326" s="4"/>
      <c r="D326" s="4"/>
      <c r="E326" s="4"/>
      <c r="F326" s="4"/>
      <c r="G326" s="4"/>
      <c r="H326" s="6"/>
      <c r="I326" s="6"/>
    </row>
    <row r="327" spans="1:9" ht="15.75" customHeight="1">
      <c r="A327" s="4"/>
      <c r="B327" s="4"/>
      <c r="C327" s="4"/>
      <c r="D327" s="4"/>
      <c r="E327" s="4"/>
      <c r="F327" s="4"/>
      <c r="G327" s="4"/>
      <c r="H327" s="6"/>
      <c r="I327" s="6"/>
    </row>
    <row r="328" spans="1:9" ht="15.75" customHeight="1">
      <c r="A328" s="4"/>
      <c r="B328" s="4"/>
      <c r="C328" s="4"/>
      <c r="D328" s="4"/>
      <c r="E328" s="4"/>
      <c r="F328" s="4"/>
      <c r="G328" s="4"/>
      <c r="H328" s="6"/>
      <c r="I328" s="6"/>
    </row>
    <row r="329" spans="1:9" ht="15.75" customHeight="1">
      <c r="A329" s="4"/>
      <c r="B329" s="4"/>
      <c r="C329" s="4"/>
      <c r="D329" s="4"/>
      <c r="E329" s="4"/>
      <c r="F329" s="4"/>
      <c r="G329" s="4"/>
      <c r="H329" s="6"/>
      <c r="I329" s="6"/>
    </row>
    <row r="330" spans="1:9" ht="15.75" customHeight="1">
      <c r="A330" s="4"/>
      <c r="B330" s="4"/>
      <c r="C330" s="4"/>
      <c r="D330" s="4"/>
      <c r="E330" s="4"/>
      <c r="F330" s="4"/>
      <c r="G330" s="4"/>
      <c r="H330" s="6"/>
      <c r="I330" s="6"/>
    </row>
    <row r="331" spans="1:9" ht="15.75" customHeight="1">
      <c r="A331" s="4"/>
      <c r="B331" s="4"/>
      <c r="C331" s="4"/>
      <c r="D331" s="4"/>
      <c r="E331" s="4"/>
      <c r="F331" s="4"/>
      <c r="G331" s="4"/>
      <c r="H331" s="6"/>
      <c r="I331" s="6"/>
    </row>
    <row r="332" spans="1:9" ht="15.75" customHeight="1">
      <c r="A332" s="4"/>
      <c r="B332" s="4"/>
      <c r="C332" s="4"/>
      <c r="D332" s="4"/>
      <c r="E332" s="4"/>
      <c r="F332" s="4"/>
      <c r="G332" s="4"/>
      <c r="H332" s="6"/>
      <c r="I332" s="6"/>
    </row>
    <row r="333" spans="1:9" ht="15.75" customHeight="1">
      <c r="A333" s="4"/>
      <c r="B333" s="4"/>
      <c r="C333" s="4"/>
      <c r="D333" s="4"/>
      <c r="E333" s="4"/>
      <c r="F333" s="4"/>
      <c r="G333" s="4"/>
      <c r="H333" s="6"/>
      <c r="I333" s="6"/>
    </row>
    <row r="334" spans="1:9" ht="15.75" customHeight="1">
      <c r="A334" s="4"/>
      <c r="B334" s="4"/>
      <c r="C334" s="4"/>
      <c r="D334" s="4"/>
      <c r="E334" s="4"/>
      <c r="F334" s="4"/>
      <c r="G334" s="4"/>
      <c r="H334" s="6"/>
      <c r="I334" s="6"/>
    </row>
    <row r="335" spans="1:9" ht="15.75" customHeight="1">
      <c r="A335" s="4"/>
      <c r="B335" s="4"/>
      <c r="C335" s="4"/>
      <c r="D335" s="4"/>
      <c r="E335" s="4"/>
      <c r="F335" s="4"/>
      <c r="G335" s="4"/>
      <c r="H335" s="6"/>
      <c r="I335" s="6"/>
    </row>
    <row r="336" spans="1:9" ht="15.75" customHeight="1">
      <c r="A336" s="4"/>
      <c r="B336" s="4"/>
      <c r="C336" s="4"/>
      <c r="D336" s="4"/>
      <c r="E336" s="4"/>
      <c r="F336" s="4"/>
      <c r="G336" s="4"/>
      <c r="H336" s="6"/>
      <c r="I336" s="6"/>
    </row>
    <row r="337" spans="1:9" ht="15.75" customHeight="1">
      <c r="A337" s="4"/>
      <c r="B337" s="4"/>
      <c r="C337" s="4"/>
      <c r="D337" s="4"/>
      <c r="E337" s="4"/>
      <c r="F337" s="4"/>
      <c r="G337" s="4"/>
      <c r="H337" s="6"/>
      <c r="I337" s="6"/>
    </row>
    <row r="338" spans="1:9" ht="15.75" customHeight="1">
      <c r="A338" s="4"/>
      <c r="B338" s="4"/>
      <c r="C338" s="4"/>
      <c r="D338" s="4"/>
      <c r="E338" s="4"/>
      <c r="F338" s="4"/>
      <c r="G338" s="4"/>
      <c r="H338" s="6"/>
      <c r="I338" s="6"/>
    </row>
    <row r="339" spans="1:9" ht="15.75" customHeight="1">
      <c r="A339" s="4"/>
      <c r="B339" s="4"/>
      <c r="C339" s="4"/>
      <c r="D339" s="4"/>
      <c r="E339" s="4"/>
      <c r="F339" s="4"/>
      <c r="G339" s="4"/>
      <c r="H339" s="6"/>
      <c r="I339" s="6"/>
    </row>
    <row r="340" spans="1:9" ht="15.75" customHeight="1">
      <c r="A340" s="4"/>
      <c r="B340" s="4"/>
      <c r="C340" s="4"/>
      <c r="D340" s="4"/>
      <c r="E340" s="4"/>
      <c r="F340" s="4"/>
      <c r="G340" s="4"/>
      <c r="H340" s="6"/>
      <c r="I340" s="6"/>
    </row>
    <row r="341" spans="1:9" ht="15.75" customHeight="1">
      <c r="A341" s="4"/>
      <c r="B341" s="4"/>
      <c r="C341" s="4"/>
      <c r="D341" s="4"/>
      <c r="E341" s="4"/>
      <c r="F341" s="4"/>
      <c r="G341" s="4"/>
      <c r="H341" s="6"/>
      <c r="I341" s="6"/>
    </row>
    <row r="342" spans="1:9" ht="15.75" customHeight="1">
      <c r="A342" s="4"/>
      <c r="B342" s="4"/>
      <c r="C342" s="4"/>
      <c r="D342" s="4"/>
      <c r="E342" s="4"/>
      <c r="F342" s="4"/>
      <c r="G342" s="4"/>
      <c r="H342" s="6"/>
      <c r="I342" s="6"/>
    </row>
    <row r="343" spans="1:9" ht="15.75" customHeight="1">
      <c r="A343" s="4"/>
      <c r="B343" s="4"/>
      <c r="C343" s="4"/>
      <c r="D343" s="4"/>
      <c r="E343" s="4"/>
      <c r="F343" s="4"/>
      <c r="G343" s="4"/>
      <c r="H343" s="6"/>
      <c r="I343" s="6"/>
    </row>
    <row r="344" spans="1:9" ht="15.75" customHeight="1">
      <c r="A344" s="4"/>
      <c r="B344" s="4"/>
      <c r="C344" s="4"/>
      <c r="D344" s="4"/>
      <c r="E344" s="4"/>
      <c r="F344" s="4"/>
      <c r="G344" s="4"/>
      <c r="H344" s="6"/>
      <c r="I344" s="6"/>
    </row>
    <row r="345" spans="1:9" ht="15.75" customHeight="1">
      <c r="A345" s="4"/>
      <c r="B345" s="4"/>
      <c r="C345" s="4"/>
      <c r="D345" s="4"/>
      <c r="E345" s="4"/>
      <c r="F345" s="4"/>
      <c r="G345" s="4"/>
      <c r="H345" s="6"/>
      <c r="I345" s="6"/>
    </row>
    <row r="346" spans="1:9" ht="15.75" customHeight="1">
      <c r="A346" s="4"/>
      <c r="B346" s="4"/>
      <c r="C346" s="4"/>
      <c r="D346" s="4"/>
      <c r="E346" s="4"/>
      <c r="F346" s="4"/>
      <c r="G346" s="4"/>
      <c r="H346" s="6"/>
      <c r="I346" s="6"/>
    </row>
    <row r="347" spans="1:9" ht="15.75" customHeight="1">
      <c r="A347" s="4"/>
      <c r="B347" s="4"/>
      <c r="C347" s="4"/>
      <c r="D347" s="4"/>
      <c r="E347" s="4"/>
      <c r="F347" s="4"/>
      <c r="G347" s="4"/>
      <c r="H347" s="6"/>
      <c r="I347" s="6"/>
    </row>
    <row r="348" spans="1:9" ht="15.75" customHeight="1">
      <c r="A348" s="4"/>
      <c r="B348" s="4"/>
      <c r="C348" s="4"/>
      <c r="D348" s="4"/>
      <c r="E348" s="4"/>
      <c r="F348" s="4"/>
      <c r="G348" s="4"/>
      <c r="H348" s="6"/>
      <c r="I348" s="6"/>
    </row>
    <row r="349" spans="1:9" ht="15.75" customHeight="1">
      <c r="A349" s="4"/>
      <c r="B349" s="4"/>
      <c r="C349" s="4"/>
      <c r="D349" s="4"/>
      <c r="E349" s="4"/>
      <c r="F349" s="4"/>
      <c r="G349" s="4"/>
      <c r="H349" s="6"/>
      <c r="I349" s="6"/>
    </row>
    <row r="350" spans="1:9" ht="15.75" customHeight="1">
      <c r="A350" s="4"/>
      <c r="B350" s="4"/>
      <c r="C350" s="4"/>
      <c r="D350" s="4"/>
      <c r="E350" s="4"/>
      <c r="F350" s="4"/>
      <c r="G350" s="4"/>
      <c r="H350" s="6"/>
      <c r="I350" s="6"/>
    </row>
    <row r="351" spans="1:9" ht="15.75" customHeight="1">
      <c r="A351" s="4"/>
      <c r="B351" s="4"/>
      <c r="C351" s="4"/>
      <c r="D351" s="4"/>
      <c r="E351" s="4"/>
      <c r="F351" s="4"/>
      <c r="G351" s="4"/>
      <c r="H351" s="6"/>
      <c r="I351" s="6"/>
    </row>
    <row r="352" spans="1:9" ht="15.75" customHeight="1">
      <c r="A352" s="4"/>
      <c r="B352" s="4"/>
      <c r="C352" s="4"/>
      <c r="D352" s="4"/>
      <c r="E352" s="4"/>
      <c r="F352" s="4"/>
      <c r="G352" s="4"/>
      <c r="H352" s="6"/>
      <c r="I352" s="6"/>
    </row>
    <row r="353" spans="1:9" ht="15.75" customHeight="1">
      <c r="A353" s="4"/>
      <c r="B353" s="4"/>
      <c r="C353" s="4"/>
      <c r="D353" s="4"/>
      <c r="E353" s="4"/>
      <c r="F353" s="4"/>
      <c r="G353" s="4"/>
      <c r="H353" s="6"/>
      <c r="I353" s="6"/>
    </row>
    <row r="354" spans="1:9" ht="15.75" customHeight="1">
      <c r="A354" s="4"/>
      <c r="B354" s="4"/>
      <c r="C354" s="4"/>
      <c r="D354" s="4"/>
      <c r="E354" s="4"/>
      <c r="F354" s="4"/>
      <c r="G354" s="4"/>
      <c r="H354" s="6"/>
      <c r="I354" s="6"/>
    </row>
    <row r="355" spans="1:9" ht="15.75" customHeight="1">
      <c r="A355" s="4"/>
      <c r="B355" s="4"/>
      <c r="C355" s="4"/>
      <c r="D355" s="4"/>
      <c r="E355" s="4"/>
      <c r="F355" s="4"/>
      <c r="G355" s="4"/>
      <c r="H355" s="6"/>
      <c r="I355" s="6"/>
    </row>
    <row r="356" spans="1:9" ht="15.75" customHeight="1">
      <c r="A356" s="4"/>
      <c r="B356" s="4"/>
      <c r="C356" s="4"/>
      <c r="D356" s="4"/>
      <c r="E356" s="4"/>
      <c r="F356" s="4"/>
      <c r="G356" s="4"/>
      <c r="H356" s="6"/>
      <c r="I356" s="6"/>
    </row>
    <row r="357" spans="1:9" ht="15.75" customHeight="1">
      <c r="A357" s="4"/>
      <c r="B357" s="4"/>
      <c r="C357" s="4"/>
      <c r="D357" s="4"/>
      <c r="E357" s="4"/>
      <c r="F357" s="4"/>
      <c r="G357" s="4"/>
      <c r="H357" s="6"/>
      <c r="I357" s="6"/>
    </row>
    <row r="358" spans="1:9" ht="15.75" customHeight="1">
      <c r="A358" s="4"/>
      <c r="B358" s="4"/>
      <c r="C358" s="4"/>
      <c r="D358" s="4"/>
      <c r="E358" s="4"/>
      <c r="F358" s="4"/>
      <c r="G358" s="4"/>
      <c r="H358" s="6"/>
      <c r="I358" s="6"/>
    </row>
    <row r="359" spans="1:9" ht="15.75" customHeight="1">
      <c r="A359" s="4"/>
      <c r="B359" s="4"/>
      <c r="C359" s="4"/>
      <c r="D359" s="4"/>
      <c r="E359" s="4"/>
      <c r="F359" s="4"/>
      <c r="G359" s="4"/>
      <c r="H359" s="6"/>
      <c r="I359" s="6"/>
    </row>
    <row r="360" spans="1:9" ht="15.75" customHeight="1">
      <c r="A360" s="4"/>
      <c r="B360" s="4"/>
      <c r="C360" s="4"/>
      <c r="D360" s="4"/>
      <c r="E360" s="4"/>
      <c r="F360" s="4"/>
      <c r="G360" s="4"/>
      <c r="H360" s="6"/>
      <c r="I360" s="6"/>
    </row>
    <row r="361" spans="1:9" ht="15.75" customHeight="1">
      <c r="A361" s="4"/>
      <c r="B361" s="4"/>
      <c r="C361" s="4"/>
      <c r="D361" s="4"/>
      <c r="E361" s="4"/>
      <c r="F361" s="4"/>
      <c r="G361" s="4"/>
      <c r="H361" s="6"/>
      <c r="I361" s="6"/>
    </row>
    <row r="362" spans="1:9" ht="15.75" customHeight="1">
      <c r="A362" s="4"/>
      <c r="B362" s="4"/>
      <c r="C362" s="4"/>
      <c r="D362" s="4"/>
      <c r="E362" s="4"/>
      <c r="F362" s="4"/>
      <c r="G362" s="4"/>
      <c r="H362" s="6"/>
      <c r="I362" s="6"/>
    </row>
    <row r="363" spans="1:9" ht="15.75" customHeight="1">
      <c r="A363" s="4"/>
      <c r="B363" s="4"/>
      <c r="C363" s="4"/>
      <c r="D363" s="4"/>
      <c r="E363" s="4"/>
      <c r="F363" s="4"/>
      <c r="G363" s="4"/>
      <c r="H363" s="6"/>
      <c r="I363" s="6"/>
    </row>
    <row r="364" spans="1:9" ht="15.75" customHeight="1">
      <c r="A364" s="4"/>
      <c r="B364" s="4"/>
      <c r="C364" s="4"/>
      <c r="D364" s="4"/>
      <c r="E364" s="4"/>
      <c r="F364" s="4"/>
      <c r="G364" s="4"/>
      <c r="H364" s="6"/>
      <c r="I364" s="6"/>
    </row>
    <row r="365" spans="1:9" ht="15.75" customHeight="1">
      <c r="A365" s="4"/>
      <c r="B365" s="4"/>
      <c r="C365" s="4"/>
      <c r="D365" s="4"/>
      <c r="E365" s="4"/>
      <c r="F365" s="4"/>
      <c r="G365" s="4"/>
      <c r="H365" s="6"/>
      <c r="I365" s="6"/>
    </row>
    <row r="366" spans="1:9" ht="15.75" customHeight="1">
      <c r="A366" s="4"/>
      <c r="B366" s="4"/>
      <c r="C366" s="4"/>
      <c r="D366" s="4"/>
      <c r="E366" s="4"/>
      <c r="F366" s="4"/>
      <c r="G366" s="4"/>
      <c r="H366" s="6"/>
      <c r="I366" s="6"/>
    </row>
    <row r="367" spans="1:9" ht="15.75" customHeight="1">
      <c r="A367" s="4"/>
      <c r="B367" s="4"/>
      <c r="C367" s="4"/>
      <c r="D367" s="4"/>
      <c r="E367" s="4"/>
      <c r="F367" s="4"/>
      <c r="G367" s="4"/>
      <c r="H367" s="6"/>
      <c r="I367" s="6"/>
    </row>
    <row r="368" spans="1:9" ht="15.75" customHeight="1">
      <c r="A368" s="4"/>
      <c r="B368" s="4"/>
      <c r="C368" s="4"/>
      <c r="D368" s="4"/>
      <c r="E368" s="4"/>
      <c r="F368" s="4"/>
      <c r="G368" s="4"/>
      <c r="H368" s="6"/>
      <c r="I368" s="6"/>
    </row>
    <row r="369" spans="1:9" ht="15.75" customHeight="1">
      <c r="A369" s="4"/>
      <c r="B369" s="4"/>
      <c r="C369" s="4"/>
      <c r="D369" s="4"/>
      <c r="E369" s="4"/>
      <c r="F369" s="4"/>
      <c r="G369" s="4"/>
      <c r="H369" s="6"/>
      <c r="I369" s="6"/>
    </row>
    <row r="370" spans="1:9" ht="15.75" customHeight="1">
      <c r="A370" s="4"/>
      <c r="B370" s="4"/>
      <c r="C370" s="4"/>
      <c r="D370" s="4"/>
      <c r="E370" s="4"/>
      <c r="F370" s="4"/>
      <c r="G370" s="4"/>
      <c r="H370" s="6"/>
      <c r="I370" s="6"/>
    </row>
    <row r="371" spans="1:9" ht="15.75" customHeight="1">
      <c r="A371" s="4"/>
      <c r="B371" s="4"/>
      <c r="C371" s="4"/>
      <c r="D371" s="4"/>
      <c r="E371" s="4"/>
      <c r="F371" s="4"/>
      <c r="G371" s="4"/>
      <c r="H371" s="6"/>
      <c r="I371" s="6"/>
    </row>
    <row r="372" spans="1:9" ht="15.75" customHeight="1">
      <c r="A372" s="4"/>
      <c r="B372" s="4"/>
      <c r="C372" s="4"/>
      <c r="D372" s="4"/>
      <c r="E372" s="4"/>
      <c r="F372" s="4"/>
      <c r="G372" s="4"/>
      <c r="H372" s="6"/>
      <c r="I372" s="6"/>
    </row>
    <row r="373" spans="1:9" ht="15.75" customHeight="1">
      <c r="A373" s="4"/>
      <c r="B373" s="4"/>
      <c r="C373" s="4"/>
      <c r="D373" s="4"/>
      <c r="E373" s="4"/>
      <c r="F373" s="4"/>
      <c r="G373" s="4"/>
      <c r="H373" s="6"/>
      <c r="I373" s="6"/>
    </row>
    <row r="374" spans="1:9" ht="15.75" customHeight="1">
      <c r="A374" s="4"/>
      <c r="B374" s="4"/>
      <c r="C374" s="4"/>
      <c r="D374" s="4"/>
      <c r="E374" s="4"/>
      <c r="F374" s="4"/>
      <c r="G374" s="4"/>
      <c r="H374" s="6"/>
      <c r="I374" s="6"/>
    </row>
    <row r="375" spans="1:9" ht="15.75" customHeight="1">
      <c r="A375" s="4"/>
      <c r="B375" s="4"/>
      <c r="C375" s="4"/>
      <c r="D375" s="4"/>
      <c r="E375" s="4"/>
      <c r="F375" s="4"/>
      <c r="G375" s="4"/>
      <c r="H375" s="6"/>
      <c r="I375" s="6"/>
    </row>
    <row r="376" spans="1:9" ht="15.75" customHeight="1">
      <c r="A376" s="4"/>
      <c r="B376" s="4"/>
      <c r="C376" s="4"/>
      <c r="D376" s="4"/>
      <c r="E376" s="4"/>
      <c r="F376" s="4"/>
      <c r="G376" s="4"/>
      <c r="H376" s="6"/>
      <c r="I376" s="6"/>
    </row>
    <row r="377" spans="1:9" ht="15.75" customHeight="1">
      <c r="A377" s="4"/>
      <c r="B377" s="4"/>
      <c r="C377" s="4"/>
      <c r="D377" s="4"/>
      <c r="E377" s="4"/>
      <c r="F377" s="4"/>
      <c r="G377" s="4"/>
      <c r="H377" s="6"/>
      <c r="I377" s="6"/>
    </row>
    <row r="378" spans="1:9" ht="15.75" customHeight="1">
      <c r="A378" s="4"/>
      <c r="B378" s="4"/>
      <c r="C378" s="4"/>
      <c r="D378" s="4"/>
      <c r="E378" s="4"/>
      <c r="F378" s="4"/>
      <c r="G378" s="4"/>
      <c r="H378" s="6"/>
      <c r="I378" s="6"/>
    </row>
    <row r="379" spans="1:9" ht="15.75" customHeight="1">
      <c r="A379" s="4"/>
      <c r="B379" s="4"/>
      <c r="C379" s="4"/>
      <c r="D379" s="4"/>
      <c r="E379" s="4"/>
      <c r="F379" s="4"/>
      <c r="G379" s="4"/>
      <c r="H379" s="6"/>
      <c r="I379" s="6"/>
    </row>
    <row r="380" spans="1:9" ht="15.75" customHeight="1">
      <c r="A380" s="4"/>
      <c r="B380" s="4"/>
      <c r="C380" s="4"/>
      <c r="D380" s="4"/>
      <c r="E380" s="4"/>
      <c r="F380" s="4"/>
      <c r="G380" s="4"/>
      <c r="H380" s="6"/>
      <c r="I380" s="6"/>
    </row>
    <row r="381" spans="1:9" ht="15.75" customHeight="1">
      <c r="A381" s="4"/>
      <c r="B381" s="4"/>
      <c r="C381" s="4"/>
      <c r="D381" s="4"/>
      <c r="E381" s="4"/>
      <c r="F381" s="4"/>
      <c r="G381" s="4"/>
      <c r="H381" s="6"/>
      <c r="I381" s="6"/>
    </row>
    <row r="382" spans="1:9" ht="15.75" customHeight="1">
      <c r="A382" s="4"/>
      <c r="B382" s="4"/>
      <c r="C382" s="4"/>
      <c r="D382" s="4"/>
      <c r="E382" s="4"/>
      <c r="F382" s="4"/>
      <c r="G382" s="4"/>
      <c r="H382" s="6"/>
      <c r="I382" s="6"/>
    </row>
    <row r="383" spans="1:9" ht="15.75" customHeight="1">
      <c r="A383" s="4"/>
      <c r="B383" s="4"/>
      <c r="C383" s="4"/>
      <c r="D383" s="4"/>
      <c r="E383" s="4"/>
      <c r="F383" s="4"/>
      <c r="G383" s="4"/>
      <c r="H383" s="6"/>
      <c r="I383" s="6"/>
    </row>
    <row r="384" spans="1:9" ht="15.75" customHeight="1">
      <c r="A384" s="4"/>
      <c r="B384" s="4"/>
      <c r="C384" s="4"/>
      <c r="D384" s="4"/>
      <c r="E384" s="4"/>
      <c r="F384" s="4"/>
      <c r="G384" s="4"/>
      <c r="H384" s="6"/>
      <c r="I384" s="6"/>
    </row>
    <row r="385" spans="1:9" ht="15.75" customHeight="1">
      <c r="A385" s="4"/>
      <c r="B385" s="4"/>
      <c r="C385" s="4"/>
      <c r="D385" s="4"/>
      <c r="E385" s="4"/>
      <c r="F385" s="4"/>
      <c r="G385" s="4"/>
      <c r="H385" s="6"/>
      <c r="I385" s="6"/>
    </row>
    <row r="386" spans="1:9" ht="15.75" customHeight="1">
      <c r="A386" s="4"/>
      <c r="B386" s="4"/>
      <c r="C386" s="4"/>
      <c r="D386" s="4"/>
      <c r="E386" s="4"/>
      <c r="F386" s="4"/>
      <c r="G386" s="4"/>
      <c r="H386" s="6"/>
      <c r="I386" s="6"/>
    </row>
    <row r="387" spans="1:9" ht="15.75" customHeight="1">
      <c r="A387" s="4"/>
      <c r="B387" s="4"/>
      <c r="C387" s="4"/>
      <c r="D387" s="4"/>
      <c r="E387" s="4"/>
      <c r="F387" s="4"/>
      <c r="G387" s="4"/>
      <c r="H387" s="6"/>
      <c r="I387" s="6"/>
    </row>
    <row r="388" spans="1:9" ht="15.75" customHeight="1">
      <c r="A388" s="4"/>
      <c r="B388" s="4"/>
      <c r="C388" s="4"/>
      <c r="D388" s="4"/>
      <c r="E388" s="4"/>
      <c r="F388" s="4"/>
      <c r="G388" s="4"/>
      <c r="H388" s="6"/>
      <c r="I388" s="6"/>
    </row>
    <row r="389" spans="1:9" ht="15.75" customHeight="1">
      <c r="A389" s="4"/>
      <c r="B389" s="4"/>
      <c r="C389" s="4"/>
      <c r="D389" s="4"/>
      <c r="E389" s="4"/>
      <c r="F389" s="4"/>
      <c r="G389" s="4"/>
      <c r="H389" s="6"/>
      <c r="I389" s="6"/>
    </row>
    <row r="390" spans="1:9" ht="15.75" customHeight="1">
      <c r="A390" s="4"/>
      <c r="B390" s="4"/>
      <c r="C390" s="4"/>
      <c r="D390" s="4"/>
      <c r="E390" s="4"/>
      <c r="F390" s="4"/>
      <c r="G390" s="4"/>
      <c r="H390" s="6"/>
      <c r="I390" s="6"/>
    </row>
    <row r="391" spans="1:9" ht="15.75" customHeight="1">
      <c r="A391" s="4"/>
      <c r="B391" s="4"/>
      <c r="C391" s="4"/>
      <c r="D391" s="4"/>
      <c r="E391" s="4"/>
      <c r="F391" s="4"/>
      <c r="G391" s="4"/>
      <c r="H391" s="6"/>
      <c r="I391" s="6"/>
    </row>
    <row r="392" spans="1:9" ht="15.75" customHeight="1">
      <c r="A392" s="4"/>
      <c r="B392" s="4"/>
      <c r="C392" s="4"/>
      <c r="D392" s="4"/>
      <c r="E392" s="4"/>
      <c r="F392" s="4"/>
      <c r="G392" s="4"/>
      <c r="H392" s="6"/>
      <c r="I392" s="6"/>
    </row>
    <row r="393" spans="1:9" ht="15.75" customHeight="1">
      <c r="A393" s="4"/>
      <c r="B393" s="4"/>
      <c r="C393" s="4"/>
      <c r="D393" s="4"/>
      <c r="E393" s="4"/>
      <c r="F393" s="4"/>
      <c r="G393" s="4"/>
      <c r="H393" s="6"/>
      <c r="I393" s="6"/>
    </row>
    <row r="394" spans="1:9" ht="15.75" customHeight="1">
      <c r="A394" s="4"/>
      <c r="B394" s="4"/>
      <c r="C394" s="4"/>
      <c r="D394" s="4"/>
      <c r="E394" s="4"/>
      <c r="F394" s="4"/>
      <c r="G394" s="4"/>
      <c r="H394" s="6"/>
      <c r="I394" s="6"/>
    </row>
    <row r="395" spans="1:9" ht="15.75" customHeight="1">
      <c r="A395" s="4"/>
      <c r="B395" s="4"/>
      <c r="C395" s="4"/>
      <c r="D395" s="4"/>
      <c r="E395" s="4"/>
      <c r="F395" s="4"/>
      <c r="G395" s="4"/>
      <c r="H395" s="6"/>
      <c r="I395" s="6"/>
    </row>
    <row r="396" spans="1:9" ht="15.75" customHeight="1">
      <c r="A396" s="4"/>
      <c r="B396" s="4"/>
      <c r="C396" s="4"/>
      <c r="D396" s="4"/>
      <c r="E396" s="4"/>
      <c r="F396" s="4"/>
      <c r="G396" s="4"/>
      <c r="H396" s="6"/>
      <c r="I396" s="6"/>
    </row>
    <row r="397" spans="1:9" ht="15.75" customHeight="1">
      <c r="A397" s="4"/>
      <c r="B397" s="4"/>
      <c r="C397" s="4"/>
      <c r="D397" s="4"/>
      <c r="E397" s="4"/>
      <c r="F397" s="4"/>
      <c r="G397" s="4"/>
      <c r="H397" s="6"/>
      <c r="I397" s="6"/>
    </row>
    <row r="398" spans="1:9" ht="15.75" customHeight="1">
      <c r="A398" s="4"/>
      <c r="B398" s="4"/>
      <c r="C398" s="4"/>
      <c r="D398" s="4"/>
      <c r="E398" s="4"/>
      <c r="F398" s="4"/>
      <c r="G398" s="4"/>
      <c r="H398" s="6"/>
      <c r="I398" s="6"/>
    </row>
    <row r="399" spans="1:9" ht="15.75" customHeight="1">
      <c r="A399" s="4"/>
      <c r="B399" s="4"/>
      <c r="C399" s="4"/>
      <c r="D399" s="4"/>
      <c r="E399" s="4"/>
      <c r="F399" s="4"/>
      <c r="G399" s="4"/>
      <c r="H399" s="6"/>
      <c r="I399" s="6"/>
    </row>
    <row r="400" spans="1:9" ht="15.75" customHeight="1">
      <c r="A400" s="4"/>
      <c r="B400" s="4"/>
      <c r="C400" s="4"/>
      <c r="D400" s="4"/>
      <c r="E400" s="4"/>
      <c r="F400" s="4"/>
      <c r="G400" s="4"/>
      <c r="H400" s="6"/>
      <c r="I400" s="6"/>
    </row>
    <row r="401" spans="1:9" ht="15.75" customHeight="1">
      <c r="A401" s="4"/>
      <c r="B401" s="4"/>
      <c r="C401" s="4"/>
      <c r="D401" s="4"/>
      <c r="E401" s="4"/>
      <c r="F401" s="4"/>
      <c r="G401" s="4"/>
      <c r="H401" s="6"/>
      <c r="I401" s="6"/>
    </row>
    <row r="402" spans="1:9" ht="15.75" customHeight="1">
      <c r="A402" s="4"/>
      <c r="B402" s="4"/>
      <c r="C402" s="4"/>
      <c r="D402" s="4"/>
      <c r="E402" s="4"/>
      <c r="F402" s="4"/>
      <c r="G402" s="4"/>
      <c r="H402" s="6"/>
      <c r="I402" s="6"/>
    </row>
    <row r="403" spans="1:9" ht="15.75" customHeight="1">
      <c r="A403" s="4"/>
      <c r="B403" s="4"/>
      <c r="C403" s="4"/>
      <c r="D403" s="4"/>
      <c r="E403" s="4"/>
      <c r="F403" s="4"/>
      <c r="G403" s="4"/>
      <c r="H403" s="6"/>
      <c r="I403" s="6"/>
    </row>
    <row r="404" spans="1:9" ht="15.75" customHeight="1">
      <c r="A404" s="4"/>
      <c r="B404" s="4"/>
      <c r="C404" s="4"/>
      <c r="D404" s="4"/>
      <c r="E404" s="4"/>
      <c r="F404" s="4"/>
      <c r="G404" s="4"/>
      <c r="H404" s="6"/>
      <c r="I404" s="6"/>
    </row>
    <row r="405" spans="1:9" ht="15.75" customHeight="1">
      <c r="A405" s="4"/>
      <c r="B405" s="4"/>
      <c r="C405" s="4"/>
      <c r="D405" s="4"/>
      <c r="E405" s="4"/>
      <c r="F405" s="4"/>
      <c r="G405" s="4"/>
      <c r="H405" s="6"/>
      <c r="I405" s="6"/>
    </row>
    <row r="406" spans="1:9" ht="15.75" customHeight="1">
      <c r="A406" s="4"/>
      <c r="B406" s="4"/>
      <c r="C406" s="4"/>
      <c r="D406" s="4"/>
      <c r="E406" s="4"/>
      <c r="F406" s="4"/>
      <c r="G406" s="4"/>
      <c r="H406" s="6"/>
      <c r="I406" s="6"/>
    </row>
    <row r="407" spans="1:9" ht="15.75" customHeight="1">
      <c r="A407" s="4"/>
      <c r="B407" s="4"/>
      <c r="C407" s="4"/>
      <c r="D407" s="4"/>
      <c r="E407" s="4"/>
      <c r="F407" s="4"/>
      <c r="G407" s="4"/>
      <c r="H407" s="6"/>
      <c r="I407" s="6"/>
    </row>
    <row r="408" spans="1:9" ht="15.75" customHeight="1">
      <c r="A408" s="4"/>
      <c r="B408" s="4"/>
      <c r="C408" s="4"/>
      <c r="D408" s="4"/>
      <c r="E408" s="4"/>
      <c r="F408" s="4"/>
      <c r="G408" s="4"/>
      <c r="H408" s="6"/>
      <c r="I408" s="6"/>
    </row>
    <row r="409" spans="1:9" ht="15.75" customHeight="1">
      <c r="A409" s="4"/>
      <c r="B409" s="4"/>
      <c r="C409" s="4"/>
      <c r="D409" s="4"/>
      <c r="E409" s="4"/>
      <c r="F409" s="4"/>
      <c r="G409" s="4"/>
      <c r="H409" s="6"/>
      <c r="I409" s="6"/>
    </row>
    <row r="410" spans="1:9" ht="15.75" customHeight="1">
      <c r="A410" s="4"/>
      <c r="B410" s="4"/>
      <c r="C410" s="4"/>
      <c r="D410" s="4"/>
      <c r="E410" s="4"/>
      <c r="F410" s="4"/>
      <c r="G410" s="4"/>
      <c r="H410" s="6"/>
      <c r="I410" s="6"/>
    </row>
    <row r="411" spans="1:9" ht="15.75" customHeight="1">
      <c r="A411" s="4"/>
      <c r="B411" s="4"/>
      <c r="C411" s="4"/>
      <c r="D411" s="4"/>
      <c r="E411" s="4"/>
      <c r="F411" s="4"/>
      <c r="G411" s="4"/>
      <c r="H411" s="6"/>
      <c r="I411" s="6"/>
    </row>
    <row r="412" spans="1:9" ht="15.75" customHeight="1">
      <c r="A412" s="4"/>
      <c r="B412" s="4"/>
      <c r="C412" s="4"/>
      <c r="D412" s="4"/>
      <c r="E412" s="4"/>
      <c r="F412" s="4"/>
      <c r="G412" s="4"/>
      <c r="H412" s="6"/>
      <c r="I412" s="6"/>
    </row>
    <row r="413" spans="1:9" ht="15.75" customHeight="1">
      <c r="A413" s="4"/>
      <c r="B413" s="4"/>
      <c r="C413" s="4"/>
      <c r="D413" s="4"/>
      <c r="E413" s="4"/>
      <c r="F413" s="4"/>
      <c r="G413" s="4"/>
      <c r="H413" s="6"/>
      <c r="I413" s="6"/>
    </row>
    <row r="414" spans="1:9" ht="15.75" customHeight="1">
      <c r="A414" s="4"/>
      <c r="B414" s="4"/>
      <c r="C414" s="4"/>
      <c r="D414" s="4"/>
      <c r="E414" s="4"/>
      <c r="F414" s="4"/>
      <c r="G414" s="4"/>
      <c r="H414" s="6"/>
      <c r="I414" s="6"/>
    </row>
    <row r="415" spans="1:9" ht="15.75" customHeight="1">
      <c r="A415" s="4"/>
      <c r="B415" s="4"/>
      <c r="C415" s="4"/>
      <c r="D415" s="4"/>
      <c r="E415" s="4"/>
      <c r="F415" s="4"/>
      <c r="G415" s="4"/>
      <c r="H415" s="6"/>
      <c r="I415" s="6"/>
    </row>
    <row r="416" spans="1:9" ht="15.75" customHeight="1">
      <c r="A416" s="4"/>
      <c r="B416" s="4"/>
      <c r="C416" s="4"/>
      <c r="D416" s="4"/>
      <c r="E416" s="4"/>
      <c r="F416" s="4"/>
      <c r="G416" s="4"/>
      <c r="H416" s="6"/>
      <c r="I416" s="6"/>
    </row>
    <row r="417" spans="1:9" ht="15.75" customHeight="1">
      <c r="A417" s="4"/>
      <c r="B417" s="4"/>
      <c r="C417" s="4"/>
      <c r="D417" s="4"/>
      <c r="E417" s="4"/>
      <c r="F417" s="4"/>
      <c r="G417" s="4"/>
      <c r="H417" s="6"/>
      <c r="I417" s="6"/>
    </row>
    <row r="418" spans="1:9" ht="15.75" customHeight="1">
      <c r="A418" s="4"/>
      <c r="B418" s="4"/>
      <c r="C418" s="4"/>
      <c r="D418" s="4"/>
      <c r="E418" s="4"/>
      <c r="F418" s="4"/>
      <c r="G418" s="4"/>
      <c r="H418" s="6"/>
      <c r="I418" s="6"/>
    </row>
    <row r="419" spans="1:9" ht="15.75" customHeight="1">
      <c r="A419" s="4"/>
      <c r="B419" s="4"/>
      <c r="C419" s="4"/>
      <c r="D419" s="4"/>
      <c r="E419" s="4"/>
      <c r="F419" s="4"/>
      <c r="G419" s="4"/>
      <c r="H419" s="6"/>
      <c r="I419" s="6"/>
    </row>
    <row r="420" spans="1:9" ht="15.75" customHeight="1">
      <c r="A420" s="4"/>
      <c r="B420" s="4"/>
      <c r="C420" s="4"/>
      <c r="D420" s="4"/>
      <c r="E420" s="4"/>
      <c r="F420" s="4"/>
      <c r="G420" s="4"/>
      <c r="H420" s="6"/>
      <c r="I420" s="6"/>
    </row>
    <row r="421" spans="1:9" ht="15.75" customHeight="1">
      <c r="A421" s="4"/>
      <c r="B421" s="4"/>
      <c r="C421" s="4"/>
      <c r="D421" s="4"/>
      <c r="E421" s="4"/>
      <c r="F421" s="4"/>
      <c r="G421" s="4"/>
      <c r="H421" s="6"/>
      <c r="I421" s="6"/>
    </row>
    <row r="422" spans="1:9" ht="15.75" customHeight="1">
      <c r="A422" s="4"/>
      <c r="B422" s="4"/>
      <c r="C422" s="4"/>
      <c r="D422" s="4"/>
      <c r="E422" s="4"/>
      <c r="F422" s="4"/>
      <c r="G422" s="4"/>
      <c r="H422" s="6"/>
      <c r="I422" s="6"/>
    </row>
    <row r="423" spans="1:9" ht="15.75" customHeight="1">
      <c r="A423" s="4"/>
      <c r="B423" s="4"/>
      <c r="C423" s="4"/>
      <c r="D423" s="4"/>
      <c r="E423" s="4"/>
      <c r="F423" s="4"/>
      <c r="G423" s="4"/>
      <c r="H423" s="6"/>
      <c r="I423" s="6"/>
    </row>
    <row r="424" spans="1:9" ht="15.75" customHeight="1">
      <c r="A424" s="4"/>
      <c r="B424" s="4"/>
      <c r="C424" s="4"/>
      <c r="D424" s="4"/>
      <c r="E424" s="4"/>
      <c r="F424" s="4"/>
      <c r="G424" s="4"/>
      <c r="H424" s="6"/>
      <c r="I424" s="6"/>
    </row>
    <row r="425" spans="1:9" ht="15.75" customHeight="1">
      <c r="A425" s="4"/>
      <c r="B425" s="4"/>
      <c r="C425" s="4"/>
      <c r="D425" s="4"/>
      <c r="E425" s="4"/>
      <c r="F425" s="4"/>
      <c r="G425" s="4"/>
      <c r="H425" s="6"/>
      <c r="I425" s="6"/>
    </row>
    <row r="426" spans="1:9" ht="15.75" customHeight="1">
      <c r="A426" s="4"/>
      <c r="B426" s="4"/>
      <c r="C426" s="4"/>
      <c r="D426" s="4"/>
      <c r="E426" s="4"/>
      <c r="F426" s="4"/>
      <c r="G426" s="4"/>
      <c r="H426" s="6"/>
      <c r="I426" s="6"/>
    </row>
    <row r="427" spans="1:9" ht="15.75" customHeight="1">
      <c r="A427" s="4"/>
      <c r="B427" s="4"/>
      <c r="C427" s="4"/>
      <c r="D427" s="4"/>
      <c r="E427" s="4"/>
      <c r="F427" s="4"/>
      <c r="G427" s="4"/>
      <c r="H427" s="6"/>
      <c r="I427" s="6"/>
    </row>
    <row r="428" spans="1:9" ht="15.75" customHeight="1">
      <c r="A428" s="4"/>
      <c r="B428" s="4"/>
      <c r="C428" s="4"/>
      <c r="D428" s="4"/>
      <c r="E428" s="4"/>
      <c r="F428" s="4"/>
      <c r="G428" s="4"/>
      <c r="H428" s="6"/>
      <c r="I428" s="6"/>
    </row>
    <row r="429" spans="1:9" ht="15.75" customHeight="1">
      <c r="A429" s="4"/>
      <c r="B429" s="4"/>
      <c r="C429" s="4"/>
      <c r="D429" s="4"/>
      <c r="E429" s="4"/>
      <c r="F429" s="4"/>
      <c r="G429" s="4"/>
      <c r="H429" s="6"/>
      <c r="I429" s="6"/>
    </row>
    <row r="430" spans="1:9" ht="15.75" customHeight="1">
      <c r="A430" s="4"/>
      <c r="B430" s="4"/>
      <c r="C430" s="4"/>
      <c r="D430" s="4"/>
      <c r="E430" s="4"/>
      <c r="F430" s="4"/>
      <c r="G430" s="4"/>
      <c r="H430" s="6"/>
      <c r="I430" s="6"/>
    </row>
    <row r="431" spans="1:9" ht="15.75" customHeight="1">
      <c r="A431" s="4"/>
      <c r="B431" s="4"/>
      <c r="C431" s="4"/>
      <c r="D431" s="4"/>
      <c r="E431" s="4"/>
      <c r="F431" s="4"/>
      <c r="G431" s="4"/>
      <c r="H431" s="6"/>
      <c r="I431" s="6"/>
    </row>
    <row r="432" spans="1:9" ht="15.75" customHeight="1">
      <c r="A432" s="4"/>
      <c r="B432" s="4"/>
      <c r="C432" s="4"/>
      <c r="D432" s="4"/>
      <c r="E432" s="4"/>
      <c r="F432" s="4"/>
      <c r="G432" s="4"/>
      <c r="H432" s="6"/>
      <c r="I432" s="6"/>
    </row>
    <row r="433" spans="1:9" ht="15.75" customHeight="1">
      <c r="A433" s="4"/>
      <c r="B433" s="4"/>
      <c r="C433" s="4"/>
      <c r="D433" s="4"/>
      <c r="E433" s="4"/>
      <c r="F433" s="4"/>
      <c r="G433" s="4"/>
      <c r="H433" s="6"/>
      <c r="I433" s="6"/>
    </row>
    <row r="434" spans="1:9" ht="15.75" customHeight="1">
      <c r="A434" s="4"/>
      <c r="B434" s="4"/>
      <c r="C434" s="4"/>
      <c r="D434" s="4"/>
      <c r="E434" s="4"/>
      <c r="F434" s="4"/>
      <c r="G434" s="4"/>
      <c r="H434" s="6"/>
      <c r="I434" s="6"/>
    </row>
    <row r="435" spans="1:9" ht="15.75" customHeight="1">
      <c r="A435" s="4"/>
      <c r="B435" s="4"/>
      <c r="C435" s="4"/>
      <c r="D435" s="4"/>
      <c r="E435" s="4"/>
      <c r="F435" s="4"/>
      <c r="G435" s="4"/>
      <c r="H435" s="6"/>
      <c r="I435" s="6"/>
    </row>
    <row r="436" spans="1:9" ht="15.75" customHeight="1">
      <c r="A436" s="4"/>
      <c r="B436" s="4"/>
      <c r="C436" s="4"/>
      <c r="D436" s="4"/>
      <c r="E436" s="4"/>
      <c r="F436" s="4"/>
      <c r="G436" s="4"/>
      <c r="H436" s="6"/>
      <c r="I436" s="6"/>
    </row>
    <row r="437" spans="1:9" ht="15.75" customHeight="1">
      <c r="A437" s="4"/>
      <c r="B437" s="4"/>
      <c r="C437" s="4"/>
      <c r="D437" s="4"/>
      <c r="E437" s="4"/>
      <c r="F437" s="4"/>
      <c r="G437" s="4"/>
      <c r="H437" s="6"/>
      <c r="I437" s="6"/>
    </row>
    <row r="438" spans="1:9" ht="15.75" customHeight="1">
      <c r="A438" s="4"/>
      <c r="B438" s="4"/>
      <c r="C438" s="4"/>
      <c r="D438" s="4"/>
      <c r="E438" s="4"/>
      <c r="F438" s="4"/>
      <c r="G438" s="4"/>
      <c r="H438" s="6"/>
      <c r="I438" s="6"/>
    </row>
    <row r="439" spans="1:9" ht="15.75" customHeight="1">
      <c r="A439" s="4"/>
      <c r="B439" s="4"/>
      <c r="C439" s="4"/>
      <c r="D439" s="4"/>
      <c r="E439" s="4"/>
      <c r="F439" s="4"/>
      <c r="G439" s="4"/>
      <c r="H439" s="6"/>
      <c r="I439" s="6"/>
    </row>
    <row r="440" spans="1:9" ht="15.75" customHeight="1">
      <c r="A440" s="4"/>
      <c r="B440" s="4"/>
      <c r="C440" s="4"/>
      <c r="D440" s="4"/>
      <c r="E440" s="4"/>
      <c r="F440" s="4"/>
      <c r="G440" s="4"/>
      <c r="H440" s="6"/>
      <c r="I440" s="6"/>
    </row>
    <row r="441" spans="1:9" ht="15.75" customHeight="1">
      <c r="A441" s="4"/>
      <c r="B441" s="4"/>
      <c r="C441" s="4"/>
      <c r="D441" s="4"/>
      <c r="E441" s="4"/>
      <c r="F441" s="4"/>
      <c r="G441" s="4"/>
      <c r="H441" s="6"/>
      <c r="I441" s="6"/>
    </row>
    <row r="442" spans="1:9" ht="15.75" customHeight="1">
      <c r="A442" s="4"/>
      <c r="B442" s="4"/>
      <c r="C442" s="4"/>
      <c r="D442" s="4"/>
      <c r="E442" s="4"/>
      <c r="F442" s="4"/>
      <c r="G442" s="4"/>
      <c r="H442" s="6"/>
      <c r="I442" s="6"/>
    </row>
    <row r="443" spans="1:9" ht="15.75" customHeight="1">
      <c r="A443" s="4"/>
      <c r="B443" s="4"/>
      <c r="C443" s="4"/>
      <c r="D443" s="4"/>
      <c r="E443" s="4"/>
      <c r="F443" s="4"/>
      <c r="G443" s="4"/>
      <c r="H443" s="6"/>
      <c r="I443" s="6"/>
    </row>
    <row r="444" spans="1:9" ht="15.75" customHeight="1">
      <c r="A444" s="4"/>
      <c r="B444" s="4"/>
      <c r="C444" s="4"/>
      <c r="D444" s="4"/>
      <c r="E444" s="4"/>
      <c r="F444" s="4"/>
      <c r="G444" s="4"/>
      <c r="H444" s="6"/>
      <c r="I444" s="6"/>
    </row>
    <row r="445" spans="1:9" ht="15.75" customHeight="1">
      <c r="A445" s="4"/>
      <c r="B445" s="4"/>
      <c r="C445" s="4"/>
      <c r="D445" s="4"/>
      <c r="E445" s="4"/>
      <c r="F445" s="4"/>
      <c r="G445" s="4"/>
      <c r="H445" s="6"/>
      <c r="I445" s="6"/>
    </row>
    <row r="446" spans="1:9" ht="15.75" customHeight="1">
      <c r="A446" s="4"/>
      <c r="B446" s="4"/>
      <c r="C446" s="4"/>
      <c r="D446" s="4"/>
      <c r="E446" s="4"/>
      <c r="F446" s="4"/>
      <c r="G446" s="4"/>
      <c r="H446" s="6"/>
      <c r="I446" s="6"/>
    </row>
    <row r="447" spans="1:9" ht="15.75" customHeight="1">
      <c r="A447" s="4"/>
      <c r="B447" s="4"/>
      <c r="C447" s="4"/>
      <c r="D447" s="4"/>
      <c r="E447" s="4"/>
      <c r="F447" s="4"/>
      <c r="G447" s="4"/>
      <c r="H447" s="6"/>
      <c r="I447" s="6"/>
    </row>
    <row r="448" spans="1:9" ht="15.75" customHeight="1">
      <c r="A448" s="4"/>
      <c r="B448" s="4"/>
      <c r="C448" s="4"/>
      <c r="D448" s="4"/>
      <c r="E448" s="4"/>
      <c r="F448" s="4"/>
      <c r="G448" s="4"/>
      <c r="H448" s="6"/>
      <c r="I448" s="6"/>
    </row>
    <row r="449" spans="1:9" ht="15.75" customHeight="1">
      <c r="A449" s="4"/>
      <c r="B449" s="4"/>
      <c r="C449" s="4"/>
      <c r="D449" s="4"/>
      <c r="E449" s="4"/>
      <c r="F449" s="4"/>
      <c r="G449" s="4"/>
      <c r="H449" s="6"/>
      <c r="I449" s="6"/>
    </row>
    <row r="450" spans="1:9" ht="15.75" customHeight="1">
      <c r="A450" s="4"/>
      <c r="B450" s="4"/>
      <c r="C450" s="4"/>
      <c r="D450" s="4"/>
      <c r="E450" s="4"/>
      <c r="F450" s="4"/>
      <c r="G450" s="4"/>
      <c r="H450" s="6"/>
      <c r="I450" s="6"/>
    </row>
    <row r="451" spans="1:9" ht="15.75" customHeight="1">
      <c r="A451" s="4"/>
      <c r="B451" s="4"/>
      <c r="C451" s="4"/>
      <c r="D451" s="4"/>
      <c r="E451" s="4"/>
      <c r="F451" s="4"/>
      <c r="G451" s="4"/>
      <c r="H451" s="6"/>
      <c r="I451" s="6"/>
    </row>
    <row r="452" spans="1:9" ht="15.75" customHeight="1">
      <c r="A452" s="4"/>
      <c r="B452" s="4"/>
      <c r="C452" s="4"/>
      <c r="D452" s="4"/>
      <c r="E452" s="4"/>
      <c r="F452" s="4"/>
      <c r="G452" s="4"/>
      <c r="H452" s="6"/>
      <c r="I452" s="6"/>
    </row>
    <row r="453" spans="1:9" ht="15.75" customHeight="1">
      <c r="A453" s="4"/>
      <c r="B453" s="4"/>
      <c r="C453" s="4"/>
      <c r="D453" s="4"/>
      <c r="E453" s="4"/>
      <c r="F453" s="4"/>
      <c r="G453" s="4"/>
      <c r="H453" s="6"/>
      <c r="I453" s="6"/>
    </row>
    <row r="454" spans="1:9" ht="15.75" customHeight="1">
      <c r="A454" s="4"/>
      <c r="B454" s="4"/>
      <c r="C454" s="4"/>
      <c r="D454" s="4"/>
      <c r="E454" s="4"/>
      <c r="F454" s="4"/>
      <c r="G454" s="4"/>
      <c r="H454" s="6"/>
      <c r="I454" s="6"/>
    </row>
    <row r="455" spans="1:9" ht="15.75" customHeight="1">
      <c r="A455" s="4"/>
      <c r="B455" s="4"/>
      <c r="C455" s="4"/>
      <c r="D455" s="4"/>
      <c r="E455" s="4"/>
      <c r="F455" s="4"/>
      <c r="G455" s="4"/>
      <c r="H455" s="6"/>
      <c r="I455" s="6"/>
    </row>
    <row r="456" spans="1:9" ht="15.75" customHeight="1">
      <c r="A456" s="4"/>
      <c r="B456" s="4"/>
      <c r="C456" s="4"/>
      <c r="D456" s="4"/>
      <c r="E456" s="4"/>
      <c r="F456" s="4"/>
      <c r="G456" s="4"/>
      <c r="H456" s="6"/>
      <c r="I456" s="6"/>
    </row>
    <row r="457" spans="1:9" ht="15.75" customHeight="1">
      <c r="A457" s="4"/>
      <c r="B457" s="4"/>
      <c r="C457" s="4"/>
      <c r="D457" s="4"/>
      <c r="E457" s="4"/>
      <c r="F457" s="4"/>
      <c r="G457" s="4"/>
      <c r="H457" s="6"/>
      <c r="I457" s="6"/>
    </row>
    <row r="458" spans="1:9" ht="15.75" customHeight="1">
      <c r="A458" s="4"/>
      <c r="B458" s="4"/>
      <c r="C458" s="4"/>
      <c r="D458" s="4"/>
      <c r="E458" s="4"/>
      <c r="F458" s="4"/>
      <c r="G458" s="4"/>
      <c r="H458" s="6"/>
      <c r="I458" s="6"/>
    </row>
    <row r="459" spans="1:9" ht="15.75" customHeight="1">
      <c r="A459" s="4"/>
      <c r="B459" s="4"/>
      <c r="C459" s="4"/>
      <c r="D459" s="4"/>
      <c r="E459" s="4"/>
      <c r="F459" s="4"/>
      <c r="G459" s="4"/>
      <c r="H459" s="6"/>
      <c r="I459" s="6"/>
    </row>
    <row r="460" spans="1:9" ht="15.75" customHeight="1">
      <c r="A460" s="4"/>
      <c r="B460" s="4"/>
      <c r="C460" s="4"/>
      <c r="D460" s="4"/>
      <c r="E460" s="4"/>
      <c r="F460" s="4"/>
      <c r="G460" s="4"/>
      <c r="H460" s="6"/>
      <c r="I460" s="6"/>
    </row>
    <row r="461" spans="1:9" ht="15.75" customHeight="1">
      <c r="A461" s="4"/>
      <c r="B461" s="4"/>
      <c r="C461" s="4"/>
      <c r="D461" s="4"/>
      <c r="E461" s="4"/>
      <c r="F461" s="4"/>
      <c r="G461" s="4"/>
      <c r="H461" s="6"/>
      <c r="I461" s="6"/>
    </row>
    <row r="462" spans="1:9" ht="15.75" customHeight="1">
      <c r="A462" s="4"/>
      <c r="B462" s="4"/>
      <c r="C462" s="4"/>
      <c r="D462" s="4"/>
      <c r="E462" s="4"/>
      <c r="F462" s="4"/>
      <c r="G462" s="4"/>
      <c r="H462" s="6"/>
      <c r="I462" s="6"/>
    </row>
    <row r="463" spans="1:9" ht="15.75" customHeight="1">
      <c r="A463" s="4"/>
      <c r="B463" s="4"/>
      <c r="C463" s="4"/>
      <c r="D463" s="4"/>
      <c r="E463" s="4"/>
      <c r="F463" s="4"/>
      <c r="G463" s="4"/>
      <c r="H463" s="6"/>
      <c r="I463" s="6"/>
    </row>
    <row r="464" spans="1:9" ht="15.75" customHeight="1">
      <c r="A464" s="4"/>
      <c r="B464" s="4"/>
      <c r="C464" s="4"/>
      <c r="D464" s="4"/>
      <c r="E464" s="4"/>
      <c r="F464" s="4"/>
      <c r="G464" s="4"/>
      <c r="H464" s="6"/>
      <c r="I464" s="6"/>
    </row>
    <row r="465" spans="1:9" ht="15.75" customHeight="1">
      <c r="A465" s="4"/>
      <c r="B465" s="4"/>
      <c r="C465" s="4"/>
      <c r="D465" s="4"/>
      <c r="E465" s="4"/>
      <c r="F465" s="4"/>
      <c r="G465" s="4"/>
      <c r="H465" s="6"/>
      <c r="I465" s="6"/>
    </row>
    <row r="466" spans="1:9" ht="15.75" customHeight="1">
      <c r="A466" s="4"/>
      <c r="B466" s="4"/>
      <c r="C466" s="4"/>
      <c r="D466" s="4"/>
      <c r="E466" s="4"/>
      <c r="F466" s="4"/>
      <c r="G466" s="4"/>
      <c r="H466" s="6"/>
      <c r="I466" s="6"/>
    </row>
    <row r="467" spans="1:9" ht="15.75" customHeight="1">
      <c r="A467" s="4"/>
      <c r="B467" s="4"/>
      <c r="C467" s="4"/>
      <c r="D467" s="4"/>
      <c r="E467" s="4"/>
      <c r="F467" s="4"/>
      <c r="G467" s="4"/>
      <c r="H467" s="6"/>
      <c r="I467" s="6"/>
    </row>
    <row r="468" spans="1:9" ht="15.75" customHeight="1">
      <c r="A468" s="4"/>
      <c r="B468" s="4"/>
      <c r="C468" s="4"/>
      <c r="D468" s="4"/>
      <c r="E468" s="4"/>
      <c r="F468" s="4"/>
      <c r="G468" s="4"/>
      <c r="H468" s="6"/>
      <c r="I468" s="6"/>
    </row>
    <row r="469" spans="1:9" ht="15.75" customHeight="1">
      <c r="A469" s="4"/>
      <c r="B469" s="4"/>
      <c r="C469" s="4"/>
      <c r="D469" s="4"/>
      <c r="E469" s="4"/>
      <c r="F469" s="4"/>
      <c r="G469" s="4"/>
      <c r="H469" s="6"/>
      <c r="I469" s="6"/>
    </row>
    <row r="470" spans="1:9" ht="15.75" customHeight="1">
      <c r="A470" s="4"/>
      <c r="B470" s="4"/>
      <c r="C470" s="4"/>
      <c r="D470" s="4"/>
      <c r="E470" s="4"/>
      <c r="F470" s="4"/>
      <c r="G470" s="4"/>
      <c r="H470" s="6"/>
      <c r="I470" s="6"/>
    </row>
    <row r="471" spans="1:9" ht="15.75" customHeight="1">
      <c r="A471" s="4"/>
      <c r="B471" s="4"/>
      <c r="C471" s="4"/>
      <c r="D471" s="4"/>
      <c r="E471" s="4"/>
      <c r="F471" s="4"/>
      <c r="G471" s="4"/>
      <c r="H471" s="6"/>
      <c r="I471" s="6"/>
    </row>
    <row r="472" spans="1:9" ht="15.75" customHeight="1">
      <c r="A472" s="4"/>
      <c r="B472" s="4"/>
      <c r="C472" s="4"/>
      <c r="D472" s="4"/>
      <c r="E472" s="4"/>
      <c r="F472" s="4"/>
      <c r="G472" s="4"/>
      <c r="H472" s="6"/>
      <c r="I472" s="6"/>
    </row>
    <row r="473" spans="1:9" ht="15.75" customHeight="1">
      <c r="A473" s="4"/>
      <c r="B473" s="4"/>
      <c r="C473" s="4"/>
      <c r="D473" s="4"/>
      <c r="E473" s="4"/>
      <c r="F473" s="4"/>
      <c r="G473" s="4"/>
      <c r="H473" s="6"/>
      <c r="I473" s="6"/>
    </row>
    <row r="474" spans="1:9" ht="15.75" customHeight="1">
      <c r="A474" s="4"/>
      <c r="B474" s="4"/>
      <c r="C474" s="4"/>
      <c r="D474" s="4"/>
      <c r="E474" s="4"/>
      <c r="F474" s="4"/>
      <c r="G474" s="4"/>
      <c r="H474" s="6"/>
      <c r="I474" s="6"/>
    </row>
    <row r="475" spans="1:9" ht="15.75" customHeight="1">
      <c r="A475" s="4"/>
      <c r="B475" s="4"/>
      <c r="C475" s="4"/>
      <c r="D475" s="4"/>
      <c r="E475" s="4"/>
      <c r="F475" s="4"/>
      <c r="G475" s="4"/>
      <c r="H475" s="6"/>
      <c r="I475" s="6"/>
    </row>
    <row r="476" spans="1:9" ht="15.75" customHeight="1">
      <c r="A476" s="4"/>
      <c r="B476" s="4"/>
      <c r="C476" s="4"/>
      <c r="D476" s="4"/>
      <c r="E476" s="4"/>
      <c r="F476" s="4"/>
      <c r="G476" s="4"/>
      <c r="H476" s="6"/>
      <c r="I476" s="6"/>
    </row>
    <row r="477" spans="1:9" ht="15.75" customHeight="1">
      <c r="A477" s="4"/>
      <c r="B477" s="4"/>
      <c r="C477" s="4"/>
      <c r="D477" s="4"/>
      <c r="E477" s="4"/>
      <c r="F477" s="4"/>
      <c r="G477" s="4"/>
      <c r="H477" s="6"/>
      <c r="I477" s="6"/>
    </row>
    <row r="478" spans="1:9" ht="15.75" customHeight="1">
      <c r="A478" s="4"/>
      <c r="B478" s="4"/>
      <c r="C478" s="4"/>
      <c r="D478" s="4"/>
      <c r="E478" s="4"/>
      <c r="F478" s="4"/>
      <c r="G478" s="4"/>
      <c r="H478" s="6"/>
      <c r="I478" s="6"/>
    </row>
    <row r="479" spans="1:9" ht="15.75" customHeight="1">
      <c r="A479" s="4"/>
      <c r="B479" s="4"/>
      <c r="C479" s="4"/>
      <c r="D479" s="4"/>
      <c r="E479" s="4"/>
      <c r="F479" s="4"/>
      <c r="G479" s="4"/>
      <c r="H479" s="6"/>
      <c r="I479" s="6"/>
    </row>
    <row r="480" spans="1:9" ht="15.75" customHeight="1">
      <c r="A480" s="4"/>
      <c r="B480" s="4"/>
      <c r="C480" s="4"/>
      <c r="D480" s="4"/>
      <c r="E480" s="4"/>
      <c r="F480" s="4"/>
      <c r="G480" s="4"/>
      <c r="H480" s="6"/>
      <c r="I480" s="6"/>
    </row>
    <row r="481" spans="1:9" ht="15.75" customHeight="1">
      <c r="A481" s="4"/>
      <c r="B481" s="4"/>
      <c r="C481" s="4"/>
      <c r="D481" s="4"/>
      <c r="E481" s="4"/>
      <c r="F481" s="4"/>
      <c r="G481" s="4"/>
      <c r="H481" s="6"/>
      <c r="I481" s="6"/>
    </row>
    <row r="482" spans="1:9" ht="15.75" customHeight="1">
      <c r="A482" s="4"/>
      <c r="B482" s="4"/>
      <c r="C482" s="4"/>
      <c r="D482" s="4"/>
      <c r="E482" s="4"/>
      <c r="F482" s="4"/>
      <c r="G482" s="4"/>
      <c r="H482" s="6"/>
      <c r="I482" s="6"/>
    </row>
    <row r="483" spans="1:9" ht="15.75" customHeight="1">
      <c r="A483" s="4"/>
      <c r="B483" s="4"/>
      <c r="C483" s="4"/>
      <c r="D483" s="4"/>
      <c r="E483" s="4"/>
      <c r="F483" s="4"/>
      <c r="G483" s="4"/>
      <c r="H483" s="6"/>
      <c r="I483" s="6"/>
    </row>
    <row r="484" spans="1:9" ht="15.75" customHeight="1">
      <c r="A484" s="4"/>
      <c r="B484" s="4"/>
      <c r="C484" s="4"/>
      <c r="D484" s="4"/>
      <c r="E484" s="4"/>
      <c r="F484" s="4"/>
      <c r="G484" s="4"/>
      <c r="H484" s="6"/>
      <c r="I484" s="6"/>
    </row>
    <row r="485" spans="1:9" ht="15.75" customHeight="1">
      <c r="A485" s="4"/>
      <c r="B485" s="4"/>
      <c r="C485" s="4"/>
      <c r="D485" s="4"/>
      <c r="E485" s="4"/>
      <c r="F485" s="4"/>
      <c r="G485" s="4"/>
      <c r="H485" s="6"/>
      <c r="I485" s="6"/>
    </row>
    <row r="486" spans="1:9" ht="15.75" customHeight="1">
      <c r="A486" s="4"/>
      <c r="B486" s="4"/>
      <c r="C486" s="4"/>
      <c r="D486" s="4"/>
      <c r="E486" s="4"/>
      <c r="F486" s="4"/>
      <c r="G486" s="4"/>
      <c r="H486" s="6"/>
      <c r="I486" s="6"/>
    </row>
    <row r="487" spans="1:9" ht="15.75" customHeight="1">
      <c r="A487" s="4"/>
      <c r="B487" s="4"/>
      <c r="C487" s="4"/>
      <c r="D487" s="4"/>
      <c r="E487" s="4"/>
      <c r="F487" s="4"/>
      <c r="G487" s="4"/>
      <c r="H487" s="6"/>
      <c r="I487" s="6"/>
    </row>
    <row r="488" spans="1:9" ht="15.75" customHeight="1">
      <c r="A488" s="4"/>
      <c r="B488" s="4"/>
      <c r="C488" s="4"/>
      <c r="D488" s="4"/>
      <c r="E488" s="4"/>
      <c r="F488" s="4"/>
      <c r="G488" s="4"/>
      <c r="H488" s="6"/>
      <c r="I488" s="6"/>
    </row>
    <row r="489" spans="1:9" ht="15.75" customHeight="1">
      <c r="A489" s="4"/>
      <c r="B489" s="4"/>
      <c r="C489" s="4"/>
      <c r="D489" s="4"/>
      <c r="E489" s="4"/>
      <c r="F489" s="4"/>
      <c r="G489" s="4"/>
      <c r="H489" s="6"/>
      <c r="I489" s="6"/>
    </row>
    <row r="490" spans="1:9" ht="15.75" customHeight="1">
      <c r="A490" s="4"/>
      <c r="B490" s="4"/>
      <c r="C490" s="4"/>
      <c r="D490" s="4"/>
      <c r="E490" s="4"/>
      <c r="F490" s="4"/>
      <c r="G490" s="4"/>
      <c r="H490" s="6"/>
      <c r="I490" s="6"/>
    </row>
    <row r="491" spans="1:9" ht="15.75" customHeight="1">
      <c r="A491" s="4"/>
      <c r="B491" s="4"/>
      <c r="C491" s="4"/>
      <c r="D491" s="4"/>
      <c r="E491" s="4"/>
      <c r="F491" s="4"/>
      <c r="G491" s="4"/>
      <c r="H491" s="6"/>
      <c r="I491" s="6"/>
    </row>
    <row r="492" spans="1:9" ht="15.75" customHeight="1">
      <c r="A492" s="4"/>
      <c r="B492" s="4"/>
      <c r="C492" s="4"/>
      <c r="D492" s="4"/>
      <c r="E492" s="4"/>
      <c r="F492" s="4"/>
      <c r="G492" s="4"/>
      <c r="H492" s="6"/>
      <c r="I492" s="6"/>
    </row>
    <row r="493" spans="1:9" ht="15.75" customHeight="1">
      <c r="A493" s="4"/>
      <c r="B493" s="4"/>
      <c r="C493" s="4"/>
      <c r="D493" s="4"/>
      <c r="E493" s="4"/>
      <c r="F493" s="4"/>
      <c r="G493" s="4"/>
      <c r="H493" s="6"/>
      <c r="I493" s="6"/>
    </row>
    <row r="494" spans="1:9" ht="15.75" customHeight="1">
      <c r="A494" s="4"/>
      <c r="B494" s="4"/>
      <c r="C494" s="4"/>
      <c r="D494" s="4"/>
      <c r="E494" s="4"/>
      <c r="F494" s="4"/>
      <c r="G494" s="4"/>
      <c r="H494" s="6"/>
      <c r="I494" s="6"/>
    </row>
    <row r="495" spans="1:9" ht="15.75" customHeight="1">
      <c r="A495" s="4"/>
      <c r="B495" s="4"/>
      <c r="C495" s="4"/>
      <c r="D495" s="4"/>
      <c r="E495" s="4"/>
      <c r="F495" s="4"/>
      <c r="G495" s="4"/>
      <c r="H495" s="6"/>
      <c r="I495" s="6"/>
    </row>
    <row r="496" spans="1:9" ht="15.75" customHeight="1">
      <c r="A496" s="4"/>
      <c r="B496" s="4"/>
      <c r="C496" s="4"/>
      <c r="D496" s="4"/>
      <c r="E496" s="4"/>
      <c r="F496" s="4"/>
      <c r="G496" s="4"/>
      <c r="H496" s="6"/>
      <c r="I496" s="6"/>
    </row>
    <row r="497" spans="1:9" ht="15.75" customHeight="1">
      <c r="A497" s="4"/>
      <c r="B497" s="4"/>
      <c r="C497" s="4"/>
      <c r="D497" s="4"/>
      <c r="E497" s="4"/>
      <c r="F497" s="4"/>
      <c r="G497" s="4"/>
      <c r="H497" s="6"/>
      <c r="I497" s="6"/>
    </row>
    <row r="498" spans="1:9" ht="15.75" customHeight="1">
      <c r="A498" s="4"/>
      <c r="B498" s="4"/>
      <c r="C498" s="4"/>
      <c r="D498" s="4"/>
      <c r="E498" s="4"/>
      <c r="F498" s="4"/>
      <c r="G498" s="4"/>
      <c r="H498" s="6"/>
      <c r="I498" s="6"/>
    </row>
    <row r="499" spans="1:9" ht="15.75" customHeight="1">
      <c r="A499" s="4"/>
      <c r="B499" s="4"/>
      <c r="C499" s="4"/>
      <c r="D499" s="4"/>
      <c r="E499" s="4"/>
      <c r="F499" s="4"/>
      <c r="G499" s="4"/>
      <c r="H499" s="6"/>
      <c r="I499" s="6"/>
    </row>
    <row r="500" spans="1:9" ht="15.75" customHeight="1">
      <c r="A500" s="4"/>
      <c r="B500" s="4"/>
      <c r="C500" s="4"/>
      <c r="D500" s="4"/>
      <c r="E500" s="4"/>
      <c r="F500" s="4"/>
      <c r="G500" s="4"/>
      <c r="H500" s="6"/>
      <c r="I500" s="6"/>
    </row>
    <row r="501" spans="1:9" ht="15.75" customHeight="1">
      <c r="A501" s="4"/>
      <c r="B501" s="4"/>
      <c r="C501" s="4"/>
      <c r="D501" s="4"/>
      <c r="E501" s="4"/>
      <c r="F501" s="4"/>
      <c r="G501" s="4"/>
      <c r="H501" s="6"/>
      <c r="I501" s="6"/>
    </row>
    <row r="502" spans="1:9" ht="15.75" customHeight="1">
      <c r="A502" s="4"/>
      <c r="B502" s="4"/>
      <c r="C502" s="4"/>
      <c r="D502" s="4"/>
      <c r="E502" s="4"/>
      <c r="F502" s="4"/>
      <c r="G502" s="4"/>
      <c r="H502" s="6"/>
      <c r="I502" s="6"/>
    </row>
    <row r="503" spans="1:9" ht="15.75" customHeight="1">
      <c r="A503" s="4"/>
      <c r="B503" s="4"/>
      <c r="C503" s="4"/>
      <c r="D503" s="4"/>
      <c r="E503" s="4"/>
      <c r="F503" s="4"/>
      <c r="G503" s="4"/>
      <c r="H503" s="6"/>
      <c r="I503" s="6"/>
    </row>
    <row r="504" spans="1:9" ht="15.75" customHeight="1">
      <c r="A504" s="4"/>
      <c r="B504" s="4"/>
      <c r="C504" s="4"/>
      <c r="D504" s="4"/>
      <c r="E504" s="4"/>
      <c r="F504" s="4"/>
      <c r="G504" s="4"/>
      <c r="H504" s="6"/>
      <c r="I504" s="6"/>
    </row>
    <row r="505" spans="1:9" ht="15.75" customHeight="1">
      <c r="A505" s="4"/>
      <c r="B505" s="4"/>
      <c r="C505" s="4"/>
      <c r="D505" s="4"/>
      <c r="E505" s="4"/>
      <c r="F505" s="4"/>
      <c r="G505" s="4"/>
      <c r="H505" s="6"/>
      <c r="I505" s="6"/>
    </row>
    <row r="506" spans="1:9" ht="15.75" customHeight="1">
      <c r="A506" s="4"/>
      <c r="B506" s="4"/>
      <c r="C506" s="4"/>
      <c r="D506" s="4"/>
      <c r="E506" s="4"/>
      <c r="F506" s="4"/>
      <c r="G506" s="4"/>
      <c r="H506" s="6"/>
      <c r="I506" s="6"/>
    </row>
    <row r="507" spans="1:9" ht="15.75" customHeight="1">
      <c r="A507" s="4"/>
      <c r="B507" s="4"/>
      <c r="C507" s="4"/>
      <c r="D507" s="4"/>
      <c r="E507" s="4"/>
      <c r="F507" s="4"/>
      <c r="G507" s="4"/>
      <c r="H507" s="6"/>
      <c r="I507" s="6"/>
    </row>
    <row r="508" spans="1:9" ht="15.75" customHeight="1">
      <c r="A508" s="4"/>
      <c r="B508" s="4"/>
      <c r="C508" s="4"/>
      <c r="D508" s="4"/>
      <c r="E508" s="4"/>
      <c r="F508" s="4"/>
      <c r="G508" s="4"/>
      <c r="H508" s="6"/>
      <c r="I508" s="6"/>
    </row>
    <row r="509" spans="1:9" ht="15.75" customHeight="1">
      <c r="A509" s="4"/>
      <c r="B509" s="4"/>
      <c r="C509" s="4"/>
      <c r="D509" s="4"/>
      <c r="E509" s="4"/>
      <c r="F509" s="4"/>
      <c r="G509" s="4"/>
      <c r="H509" s="6"/>
      <c r="I509" s="6"/>
    </row>
    <row r="510" spans="1:9" ht="15.75" customHeight="1">
      <c r="A510" s="4"/>
      <c r="B510" s="4"/>
      <c r="C510" s="4"/>
      <c r="D510" s="4"/>
      <c r="E510" s="4"/>
      <c r="F510" s="4"/>
      <c r="G510" s="4"/>
      <c r="H510" s="6"/>
      <c r="I510" s="6"/>
    </row>
    <row r="511" spans="1:9" ht="15.75" customHeight="1">
      <c r="A511" s="4"/>
      <c r="B511" s="4"/>
      <c r="C511" s="4"/>
      <c r="D511" s="4"/>
      <c r="E511" s="4"/>
      <c r="F511" s="4"/>
      <c r="G511" s="4"/>
      <c r="H511" s="6"/>
      <c r="I511" s="6"/>
    </row>
    <row r="512" spans="1:9" ht="15.75" customHeight="1">
      <c r="A512" s="4"/>
      <c r="B512" s="4"/>
      <c r="C512" s="4"/>
      <c r="D512" s="4"/>
      <c r="E512" s="4"/>
      <c r="F512" s="4"/>
      <c r="G512" s="4"/>
      <c r="H512" s="6"/>
      <c r="I512" s="6"/>
    </row>
    <row r="513" spans="1:9" ht="15.75" customHeight="1">
      <c r="A513" s="4"/>
      <c r="B513" s="4"/>
      <c r="C513" s="4"/>
      <c r="D513" s="4"/>
      <c r="E513" s="4"/>
      <c r="F513" s="4"/>
      <c r="G513" s="4"/>
      <c r="H513" s="6"/>
      <c r="I513" s="6"/>
    </row>
    <row r="514" spans="1:9" ht="15.75" customHeight="1">
      <c r="A514" s="4"/>
      <c r="B514" s="4"/>
      <c r="C514" s="4"/>
      <c r="D514" s="4"/>
      <c r="E514" s="4"/>
      <c r="F514" s="4"/>
      <c r="G514" s="4"/>
      <c r="H514" s="6"/>
      <c r="I514" s="6"/>
    </row>
    <row r="515" spans="1:9" ht="15.75" customHeight="1">
      <c r="A515" s="4"/>
      <c r="B515" s="4"/>
      <c r="C515" s="4"/>
      <c r="D515" s="4"/>
      <c r="E515" s="4"/>
      <c r="F515" s="4"/>
      <c r="G515" s="4"/>
      <c r="H515" s="6"/>
      <c r="I515" s="6"/>
    </row>
    <row r="516" spans="1:9" ht="15.75" customHeight="1">
      <c r="A516" s="4"/>
      <c r="B516" s="4"/>
      <c r="C516" s="4"/>
      <c r="D516" s="4"/>
      <c r="E516" s="4"/>
      <c r="F516" s="4"/>
      <c r="G516" s="4"/>
      <c r="H516" s="6"/>
      <c r="I516" s="6"/>
    </row>
    <row r="517" spans="1:9" ht="15.75" customHeight="1">
      <c r="A517" s="4"/>
      <c r="B517" s="4"/>
      <c r="C517" s="4"/>
      <c r="D517" s="4"/>
      <c r="E517" s="4"/>
      <c r="F517" s="4"/>
      <c r="G517" s="4"/>
      <c r="H517" s="6"/>
      <c r="I517" s="6"/>
    </row>
    <row r="518" spans="1:9" ht="15.75" customHeight="1">
      <c r="A518" s="4"/>
      <c r="B518" s="4"/>
      <c r="C518" s="4"/>
      <c r="D518" s="4"/>
      <c r="E518" s="4"/>
      <c r="F518" s="4"/>
      <c r="G518" s="4"/>
      <c r="H518" s="6"/>
      <c r="I518" s="6"/>
    </row>
    <row r="519" spans="1:9" ht="15.75" customHeight="1">
      <c r="A519" s="4"/>
      <c r="B519" s="4"/>
      <c r="C519" s="4"/>
      <c r="D519" s="4"/>
      <c r="E519" s="4"/>
      <c r="F519" s="4"/>
      <c r="G519" s="4"/>
      <c r="H519" s="6"/>
      <c r="I519" s="6"/>
    </row>
    <row r="520" spans="1:9" ht="15.75" customHeight="1">
      <c r="A520" s="4"/>
      <c r="B520" s="4"/>
      <c r="C520" s="4"/>
      <c r="D520" s="4"/>
      <c r="E520" s="4"/>
      <c r="F520" s="4"/>
      <c r="G520" s="4"/>
      <c r="H520" s="6"/>
      <c r="I520" s="6"/>
    </row>
    <row r="521" spans="1:9" ht="15.75" customHeight="1">
      <c r="A521" s="4"/>
      <c r="B521" s="4"/>
      <c r="C521" s="4"/>
      <c r="D521" s="4"/>
      <c r="E521" s="4"/>
      <c r="F521" s="4"/>
      <c r="G521" s="4"/>
      <c r="H521" s="6"/>
      <c r="I521" s="6"/>
    </row>
    <row r="522" spans="1:9" ht="15.75" customHeight="1">
      <c r="A522" s="4"/>
      <c r="B522" s="4"/>
      <c r="C522" s="4"/>
      <c r="D522" s="4"/>
      <c r="E522" s="4"/>
      <c r="F522" s="4"/>
      <c r="G522" s="4"/>
      <c r="H522" s="6"/>
      <c r="I522" s="6"/>
    </row>
    <row r="523" spans="1:9" ht="15.75" customHeight="1">
      <c r="A523" s="4"/>
      <c r="B523" s="4"/>
      <c r="C523" s="4"/>
      <c r="D523" s="4"/>
      <c r="E523" s="4"/>
      <c r="F523" s="4"/>
      <c r="G523" s="4"/>
      <c r="H523" s="6"/>
      <c r="I523" s="6"/>
    </row>
    <row r="524" spans="1:9" ht="15.75" customHeight="1">
      <c r="A524" s="4"/>
      <c r="B524" s="4"/>
      <c r="C524" s="4"/>
      <c r="D524" s="4"/>
      <c r="E524" s="4"/>
      <c r="F524" s="4"/>
      <c r="G524" s="4"/>
      <c r="H524" s="6"/>
      <c r="I524" s="6"/>
    </row>
    <row r="525" spans="1:9" ht="15.75" customHeight="1">
      <c r="A525" s="4"/>
      <c r="B525" s="4"/>
      <c r="C525" s="4"/>
      <c r="D525" s="4"/>
      <c r="E525" s="4"/>
      <c r="F525" s="4"/>
      <c r="G525" s="4"/>
      <c r="H525" s="6"/>
      <c r="I525" s="6"/>
    </row>
    <row r="526" spans="1:9" ht="15.75" customHeight="1">
      <c r="A526" s="4"/>
      <c r="B526" s="4"/>
      <c r="C526" s="4"/>
      <c r="D526" s="4"/>
      <c r="E526" s="4"/>
      <c r="F526" s="4"/>
      <c r="G526" s="4"/>
      <c r="H526" s="6"/>
      <c r="I526" s="6"/>
    </row>
    <row r="527" spans="1:9" ht="15.75" customHeight="1">
      <c r="A527" s="4"/>
      <c r="B527" s="4"/>
      <c r="C527" s="4"/>
      <c r="D527" s="4"/>
      <c r="E527" s="4"/>
      <c r="F527" s="4"/>
      <c r="G527" s="4"/>
      <c r="H527" s="6"/>
      <c r="I527" s="6"/>
    </row>
    <row r="528" spans="1:9" ht="15.75" customHeight="1">
      <c r="A528" s="4"/>
      <c r="B528" s="4"/>
      <c r="C528" s="4"/>
      <c r="D528" s="4"/>
      <c r="E528" s="4"/>
      <c r="F528" s="4"/>
      <c r="G528" s="4"/>
      <c r="H528" s="6"/>
      <c r="I528" s="6"/>
    </row>
    <row r="529" spans="1:9" ht="15.75" customHeight="1">
      <c r="A529" s="4"/>
      <c r="B529" s="4"/>
      <c r="C529" s="4"/>
      <c r="D529" s="4"/>
      <c r="E529" s="4"/>
      <c r="F529" s="4"/>
      <c r="G529" s="4"/>
      <c r="H529" s="6"/>
      <c r="I529" s="6"/>
    </row>
    <row r="530" spans="1:9" ht="15.75" customHeight="1">
      <c r="A530" s="4"/>
      <c r="B530" s="4"/>
      <c r="C530" s="4"/>
      <c r="D530" s="4"/>
      <c r="E530" s="4"/>
      <c r="F530" s="4"/>
      <c r="G530" s="4"/>
      <c r="H530" s="6"/>
      <c r="I530" s="6"/>
    </row>
    <row r="531" spans="1:9" ht="15.75" customHeight="1">
      <c r="A531" s="4"/>
      <c r="B531" s="4"/>
      <c r="C531" s="4"/>
      <c r="D531" s="4"/>
      <c r="E531" s="4"/>
      <c r="F531" s="4"/>
      <c r="G531" s="4"/>
      <c r="H531" s="6"/>
      <c r="I531" s="6"/>
    </row>
    <row r="532" spans="1:9" ht="15.75" customHeight="1">
      <c r="A532" s="4"/>
      <c r="B532" s="4"/>
      <c r="C532" s="4"/>
      <c r="D532" s="4"/>
      <c r="E532" s="4"/>
      <c r="F532" s="4"/>
      <c r="G532" s="4"/>
      <c r="H532" s="6"/>
      <c r="I532" s="6"/>
    </row>
    <row r="533" spans="1:9" ht="15.75" customHeight="1">
      <c r="A533" s="4"/>
      <c r="B533" s="4"/>
      <c r="C533" s="4"/>
      <c r="D533" s="4"/>
      <c r="E533" s="4"/>
      <c r="F533" s="4"/>
      <c r="G533" s="4"/>
      <c r="H533" s="6"/>
      <c r="I533" s="6"/>
    </row>
    <row r="534" spans="1:9" ht="15.75" customHeight="1">
      <c r="A534" s="4"/>
      <c r="B534" s="4"/>
      <c r="C534" s="4"/>
      <c r="D534" s="4"/>
      <c r="E534" s="4"/>
      <c r="F534" s="4"/>
      <c r="G534" s="4"/>
      <c r="H534" s="6"/>
      <c r="I534" s="6"/>
    </row>
    <row r="535" spans="1:9" ht="15.75" customHeight="1">
      <c r="A535" s="4"/>
      <c r="B535" s="4"/>
      <c r="C535" s="4"/>
      <c r="D535" s="4"/>
      <c r="E535" s="4"/>
      <c r="F535" s="4"/>
      <c r="G535" s="4"/>
      <c r="H535" s="6"/>
      <c r="I535" s="6"/>
    </row>
    <row r="536" spans="1:9" ht="15.75" customHeight="1">
      <c r="A536" s="4"/>
      <c r="B536" s="4"/>
      <c r="C536" s="4"/>
      <c r="D536" s="4"/>
      <c r="E536" s="4"/>
      <c r="F536" s="4"/>
      <c r="G536" s="4"/>
      <c r="H536" s="6"/>
      <c r="I536" s="6"/>
    </row>
    <row r="537" spans="1:9" ht="15.75" customHeight="1">
      <c r="A537" s="4"/>
      <c r="B537" s="4"/>
      <c r="C537" s="4"/>
      <c r="D537" s="4"/>
      <c r="E537" s="4"/>
      <c r="F537" s="4"/>
      <c r="G537" s="4"/>
      <c r="H537" s="6"/>
      <c r="I537" s="6"/>
    </row>
    <row r="538" spans="1:9" ht="15.75" customHeight="1">
      <c r="A538" s="4"/>
      <c r="B538" s="4"/>
      <c r="C538" s="4"/>
      <c r="D538" s="4"/>
      <c r="E538" s="4"/>
      <c r="F538" s="4"/>
      <c r="G538" s="4"/>
      <c r="H538" s="6"/>
      <c r="I538" s="6"/>
    </row>
    <row r="539" spans="1:9" ht="15.75" customHeight="1">
      <c r="A539" s="4"/>
      <c r="B539" s="4"/>
      <c r="C539" s="4"/>
      <c r="D539" s="4"/>
      <c r="E539" s="4"/>
      <c r="F539" s="4"/>
      <c r="G539" s="4"/>
      <c r="H539" s="6"/>
      <c r="I539" s="6"/>
    </row>
    <row r="540" spans="1:9" ht="15.75" customHeight="1">
      <c r="A540" s="4"/>
      <c r="B540" s="4"/>
      <c r="C540" s="4"/>
      <c r="D540" s="4"/>
      <c r="E540" s="4"/>
      <c r="F540" s="4"/>
      <c r="G540" s="4"/>
      <c r="H540" s="6"/>
      <c r="I540" s="6"/>
    </row>
    <row r="541" spans="1:9" ht="15.75" customHeight="1">
      <c r="A541" s="4"/>
      <c r="B541" s="4"/>
      <c r="C541" s="4"/>
      <c r="D541" s="4"/>
      <c r="E541" s="4"/>
      <c r="F541" s="4"/>
      <c r="G541" s="4"/>
      <c r="H541" s="6"/>
      <c r="I541" s="6"/>
    </row>
    <row r="542" spans="1:9" ht="15.75" customHeight="1">
      <c r="A542" s="4"/>
      <c r="B542" s="4"/>
      <c r="C542" s="4"/>
      <c r="D542" s="4"/>
      <c r="E542" s="4"/>
      <c r="F542" s="4"/>
      <c r="G542" s="4"/>
      <c r="H542" s="6"/>
      <c r="I542" s="6"/>
    </row>
    <row r="543" spans="1:9" ht="15.75" customHeight="1">
      <c r="A543" s="4"/>
      <c r="B543" s="4"/>
      <c r="C543" s="4"/>
      <c r="D543" s="4"/>
      <c r="E543" s="4"/>
      <c r="F543" s="4"/>
      <c r="G543" s="4"/>
      <c r="H543" s="6"/>
      <c r="I543" s="6"/>
    </row>
    <row r="544" spans="1:9" ht="15.75" customHeight="1">
      <c r="A544" s="4"/>
      <c r="B544" s="4"/>
      <c r="C544" s="4"/>
      <c r="D544" s="4"/>
      <c r="E544" s="4"/>
      <c r="F544" s="4"/>
      <c r="G544" s="4"/>
      <c r="H544" s="6"/>
      <c r="I544" s="6"/>
    </row>
    <row r="545" spans="1:9" ht="15.75" customHeight="1">
      <c r="A545" s="4"/>
      <c r="B545" s="4"/>
      <c r="C545" s="4"/>
      <c r="D545" s="4"/>
      <c r="E545" s="4"/>
      <c r="F545" s="4"/>
      <c r="G545" s="4"/>
      <c r="H545" s="6"/>
      <c r="I545" s="6"/>
    </row>
    <row r="546" spans="1:9" ht="15.75" customHeight="1">
      <c r="A546" s="4"/>
      <c r="B546" s="4"/>
      <c r="C546" s="4"/>
      <c r="D546" s="4"/>
      <c r="E546" s="4"/>
      <c r="F546" s="4"/>
      <c r="G546" s="4"/>
      <c r="H546" s="6"/>
      <c r="I546" s="6"/>
    </row>
    <row r="547" spans="1:9" ht="15.75" customHeight="1">
      <c r="A547" s="4"/>
      <c r="B547" s="4"/>
      <c r="C547" s="4"/>
      <c r="D547" s="4"/>
      <c r="E547" s="4"/>
      <c r="F547" s="4"/>
      <c r="G547" s="4"/>
      <c r="H547" s="6"/>
      <c r="I547" s="6"/>
    </row>
    <row r="548" spans="1:9" ht="15.75" customHeight="1">
      <c r="A548" s="4"/>
      <c r="B548" s="4"/>
      <c r="C548" s="4"/>
      <c r="D548" s="4"/>
      <c r="E548" s="4"/>
      <c r="F548" s="4"/>
      <c r="G548" s="4"/>
      <c r="H548" s="6"/>
      <c r="I548" s="6"/>
    </row>
    <row r="549" spans="1:9" ht="15.75" customHeight="1">
      <c r="A549" s="4"/>
      <c r="B549" s="4"/>
      <c r="C549" s="4"/>
      <c r="D549" s="4"/>
      <c r="E549" s="4"/>
      <c r="F549" s="4"/>
      <c r="G549" s="4"/>
      <c r="H549" s="6"/>
      <c r="I549" s="6"/>
    </row>
    <row r="550" spans="1:9" ht="15.75" customHeight="1">
      <c r="A550" s="4"/>
      <c r="B550" s="4"/>
      <c r="C550" s="4"/>
      <c r="D550" s="4"/>
      <c r="E550" s="4"/>
      <c r="F550" s="4"/>
      <c r="G550" s="4"/>
      <c r="H550" s="6"/>
      <c r="I550" s="6"/>
    </row>
    <row r="551" spans="1:9" ht="15.75" customHeight="1">
      <c r="A551" s="4"/>
      <c r="B551" s="4"/>
      <c r="C551" s="4"/>
      <c r="D551" s="4"/>
      <c r="E551" s="4"/>
      <c r="F551" s="4"/>
      <c r="G551" s="4"/>
      <c r="H551" s="6"/>
      <c r="I551" s="6"/>
    </row>
    <row r="552" spans="1:9" ht="15.75" customHeight="1">
      <c r="A552" s="4"/>
      <c r="B552" s="4"/>
      <c r="C552" s="4"/>
      <c r="D552" s="4"/>
      <c r="E552" s="4"/>
      <c r="F552" s="4"/>
      <c r="G552" s="4"/>
      <c r="H552" s="6"/>
      <c r="I552" s="6"/>
    </row>
    <row r="553" spans="1:9" ht="15.75" customHeight="1">
      <c r="A553" s="4"/>
      <c r="B553" s="4"/>
      <c r="C553" s="4"/>
      <c r="D553" s="4"/>
      <c r="E553" s="4"/>
      <c r="F553" s="4"/>
      <c r="G553" s="4"/>
      <c r="H553" s="6"/>
      <c r="I553" s="6"/>
    </row>
    <row r="554" spans="1:9" ht="15.75" customHeight="1">
      <c r="A554" s="4"/>
      <c r="B554" s="4"/>
      <c r="C554" s="4"/>
      <c r="D554" s="4"/>
      <c r="E554" s="4"/>
      <c r="F554" s="4"/>
      <c r="G554" s="4"/>
      <c r="H554" s="6"/>
      <c r="I554" s="6"/>
    </row>
    <row r="555" spans="1:9" ht="15.75" customHeight="1">
      <c r="A555" s="4"/>
      <c r="B555" s="4"/>
      <c r="C555" s="4"/>
      <c r="D555" s="4"/>
      <c r="E555" s="4"/>
      <c r="F555" s="4"/>
      <c r="G555" s="4"/>
      <c r="H555" s="6"/>
      <c r="I555" s="6"/>
    </row>
    <row r="556" spans="1:9" ht="15.75" customHeight="1">
      <c r="A556" s="4"/>
      <c r="B556" s="4"/>
      <c r="C556" s="4"/>
      <c r="D556" s="4"/>
      <c r="E556" s="4"/>
      <c r="F556" s="4"/>
      <c r="G556" s="4"/>
      <c r="H556" s="6"/>
      <c r="I556" s="6"/>
    </row>
    <row r="557" spans="1:9" ht="15.75" customHeight="1">
      <c r="A557" s="4"/>
      <c r="B557" s="4"/>
      <c r="C557" s="4"/>
      <c r="D557" s="4"/>
      <c r="E557" s="4"/>
      <c r="F557" s="4"/>
      <c r="G557" s="4"/>
      <c r="H557" s="6"/>
      <c r="I557" s="6"/>
    </row>
    <row r="558" spans="1:9" ht="15.75" customHeight="1">
      <c r="A558" s="4"/>
      <c r="B558" s="4"/>
      <c r="C558" s="4"/>
      <c r="D558" s="4"/>
      <c r="E558" s="4"/>
      <c r="F558" s="4"/>
      <c r="G558" s="4"/>
      <c r="H558" s="6"/>
      <c r="I558" s="6"/>
    </row>
    <row r="559" spans="1:9" ht="15.75" customHeight="1">
      <c r="A559" s="4"/>
      <c r="B559" s="4"/>
      <c r="C559" s="4"/>
      <c r="D559" s="4"/>
      <c r="E559" s="4"/>
      <c r="F559" s="4"/>
      <c r="G559" s="4"/>
      <c r="H559" s="6"/>
      <c r="I559" s="6"/>
    </row>
    <row r="560" spans="1:9" ht="15.75" customHeight="1">
      <c r="A560" s="4"/>
      <c r="B560" s="4"/>
      <c r="C560" s="4"/>
      <c r="D560" s="4"/>
      <c r="E560" s="4"/>
      <c r="F560" s="4"/>
      <c r="G560" s="4"/>
      <c r="H560" s="6"/>
      <c r="I560" s="6"/>
    </row>
    <row r="561" spans="1:9" ht="15.75" customHeight="1">
      <c r="A561" s="4"/>
      <c r="B561" s="4"/>
      <c r="C561" s="4"/>
      <c r="D561" s="4"/>
      <c r="E561" s="4"/>
      <c r="F561" s="4"/>
      <c r="G561" s="4"/>
      <c r="H561" s="6"/>
      <c r="I561" s="6"/>
    </row>
    <row r="562" spans="1:9" ht="15.75" customHeight="1">
      <c r="A562" s="4"/>
      <c r="B562" s="4"/>
      <c r="C562" s="4"/>
      <c r="D562" s="4"/>
      <c r="E562" s="4"/>
      <c r="F562" s="4"/>
      <c r="G562" s="4"/>
      <c r="H562" s="6"/>
      <c r="I562" s="6"/>
    </row>
    <row r="563" spans="1:9" ht="15.75" customHeight="1">
      <c r="A563" s="4"/>
      <c r="B563" s="4"/>
      <c r="C563" s="4"/>
      <c r="D563" s="4"/>
      <c r="E563" s="4"/>
      <c r="F563" s="4"/>
      <c r="G563" s="4"/>
      <c r="H563" s="6"/>
      <c r="I563" s="6"/>
    </row>
    <row r="564" spans="1:9" ht="15.75" customHeight="1">
      <c r="A564" s="4"/>
      <c r="B564" s="4"/>
      <c r="C564" s="4"/>
      <c r="D564" s="4"/>
      <c r="E564" s="4"/>
      <c r="F564" s="4"/>
      <c r="G564" s="4"/>
      <c r="H564" s="6"/>
      <c r="I564" s="6"/>
    </row>
    <row r="565" spans="1:9" ht="15.75" customHeight="1">
      <c r="A565" s="4"/>
      <c r="B565" s="4"/>
      <c r="C565" s="4"/>
      <c r="D565" s="4"/>
      <c r="E565" s="4"/>
      <c r="F565" s="4"/>
      <c r="G565" s="4"/>
      <c r="H565" s="6"/>
      <c r="I565" s="6"/>
    </row>
    <row r="566" spans="1:9" ht="15.75" customHeight="1">
      <c r="A566" s="4"/>
      <c r="B566" s="4"/>
      <c r="C566" s="4"/>
      <c r="D566" s="4"/>
      <c r="E566" s="4"/>
      <c r="F566" s="4"/>
      <c r="G566" s="4"/>
      <c r="H566" s="6"/>
      <c r="I566" s="6"/>
    </row>
    <row r="567" spans="1:9" ht="15.75" customHeight="1">
      <c r="A567" s="4"/>
      <c r="B567" s="4"/>
      <c r="C567" s="4"/>
      <c r="D567" s="4"/>
      <c r="E567" s="4"/>
      <c r="F567" s="4"/>
      <c r="G567" s="4"/>
      <c r="H567" s="6"/>
      <c r="I567" s="6"/>
    </row>
    <row r="568" spans="1:9" ht="15.75" customHeight="1">
      <c r="A568" s="4"/>
      <c r="B568" s="4"/>
      <c r="C568" s="4"/>
      <c r="D568" s="4"/>
      <c r="E568" s="4"/>
      <c r="F568" s="4"/>
      <c r="G568" s="4"/>
      <c r="H568" s="6"/>
      <c r="I568" s="6"/>
    </row>
    <row r="569" spans="1:9" ht="15.75" customHeight="1">
      <c r="A569" s="4"/>
      <c r="B569" s="4"/>
      <c r="C569" s="4"/>
      <c r="D569" s="4"/>
      <c r="E569" s="4"/>
      <c r="F569" s="4"/>
      <c r="G569" s="4"/>
      <c r="H569" s="6"/>
      <c r="I569" s="6"/>
    </row>
    <row r="570" spans="1:9" ht="15.75" customHeight="1">
      <c r="A570" s="4"/>
      <c r="B570" s="4"/>
      <c r="C570" s="4"/>
      <c r="D570" s="4"/>
      <c r="E570" s="4"/>
      <c r="F570" s="4"/>
      <c r="G570" s="4"/>
      <c r="H570" s="6"/>
      <c r="I570" s="6"/>
    </row>
    <row r="571" spans="1:9" ht="15.75" customHeight="1">
      <c r="A571" s="4"/>
      <c r="B571" s="4"/>
      <c r="C571" s="4"/>
      <c r="D571" s="4"/>
      <c r="E571" s="4"/>
      <c r="F571" s="4"/>
      <c r="G571" s="4"/>
      <c r="H571" s="6"/>
      <c r="I571" s="6"/>
    </row>
    <row r="572" spans="1:9" ht="15.75" customHeight="1">
      <c r="A572" s="4"/>
      <c r="B572" s="4"/>
      <c r="C572" s="4"/>
      <c r="D572" s="4"/>
      <c r="E572" s="4"/>
      <c r="F572" s="4"/>
      <c r="G572" s="4"/>
      <c r="H572" s="6"/>
      <c r="I572" s="6"/>
    </row>
    <row r="573" spans="1:9" ht="15.75" customHeight="1">
      <c r="A573" s="4"/>
      <c r="B573" s="4"/>
      <c r="C573" s="4"/>
      <c r="D573" s="4"/>
      <c r="E573" s="4"/>
      <c r="F573" s="4"/>
      <c r="G573" s="4"/>
      <c r="H573" s="6"/>
      <c r="I573" s="6"/>
    </row>
    <row r="574" spans="1:9" ht="15.75" customHeight="1">
      <c r="A574" s="4"/>
      <c r="B574" s="4"/>
      <c r="C574" s="4"/>
      <c r="D574" s="4"/>
      <c r="E574" s="4"/>
      <c r="F574" s="4"/>
      <c r="G574" s="4"/>
      <c r="H574" s="6"/>
      <c r="I574" s="6"/>
    </row>
    <row r="575" spans="1:9" ht="15.75" customHeight="1">
      <c r="A575" s="4"/>
      <c r="B575" s="4"/>
      <c r="C575" s="4"/>
      <c r="D575" s="4"/>
      <c r="E575" s="4"/>
      <c r="F575" s="4"/>
      <c r="G575" s="4"/>
      <c r="H575" s="6"/>
      <c r="I575" s="6"/>
    </row>
    <row r="576" spans="1:9" ht="15.75" customHeight="1">
      <c r="A576" s="4"/>
      <c r="B576" s="4"/>
      <c r="C576" s="4"/>
      <c r="D576" s="4"/>
      <c r="E576" s="4"/>
      <c r="F576" s="4"/>
      <c r="G576" s="4"/>
      <c r="H576" s="6"/>
      <c r="I576" s="6"/>
    </row>
    <row r="577" spans="1:9" ht="15.75" customHeight="1">
      <c r="A577" s="4"/>
      <c r="B577" s="4"/>
      <c r="C577" s="4"/>
      <c r="D577" s="4"/>
      <c r="E577" s="4"/>
      <c r="F577" s="4"/>
      <c r="G577" s="4"/>
      <c r="H577" s="6"/>
      <c r="I577" s="6"/>
    </row>
    <row r="578" spans="1:9" ht="15.75" customHeight="1">
      <c r="A578" s="4"/>
      <c r="B578" s="4"/>
      <c r="C578" s="4"/>
      <c r="D578" s="4"/>
      <c r="E578" s="4"/>
      <c r="F578" s="4"/>
      <c r="G578" s="4"/>
      <c r="H578" s="6"/>
      <c r="I578" s="6"/>
    </row>
    <row r="579" spans="1:9" ht="15.75" customHeight="1">
      <c r="A579" s="4"/>
      <c r="B579" s="4"/>
      <c r="C579" s="4"/>
      <c r="D579" s="4"/>
      <c r="E579" s="4"/>
      <c r="F579" s="4"/>
      <c r="G579" s="4"/>
      <c r="H579" s="6"/>
      <c r="I579" s="6"/>
    </row>
    <row r="580" spans="1:9" ht="15.75" customHeight="1">
      <c r="A580" s="4"/>
      <c r="B580" s="4"/>
      <c r="C580" s="4"/>
      <c r="D580" s="4"/>
      <c r="E580" s="4"/>
      <c r="F580" s="4"/>
      <c r="G580" s="4"/>
      <c r="H580" s="6"/>
      <c r="I580" s="6"/>
    </row>
    <row r="581" spans="1:9" ht="15.75" customHeight="1">
      <c r="A581" s="4"/>
      <c r="B581" s="4"/>
      <c r="C581" s="4"/>
      <c r="D581" s="4"/>
      <c r="E581" s="4"/>
      <c r="F581" s="4"/>
      <c r="G581" s="4"/>
      <c r="H581" s="6"/>
      <c r="I581" s="6"/>
    </row>
    <row r="582" spans="1:9" ht="15.75" customHeight="1">
      <c r="A582" s="4"/>
      <c r="B582" s="4"/>
      <c r="C582" s="4"/>
      <c r="D582" s="4"/>
      <c r="E582" s="4"/>
      <c r="F582" s="4"/>
      <c r="G582" s="4"/>
      <c r="H582" s="6"/>
      <c r="I582" s="6"/>
    </row>
    <row r="583" spans="1:9" ht="15.75" customHeight="1">
      <c r="A583" s="4"/>
      <c r="B583" s="4"/>
      <c r="C583" s="4"/>
      <c r="D583" s="4"/>
      <c r="E583" s="4"/>
      <c r="F583" s="4"/>
      <c r="G583" s="4"/>
      <c r="H583" s="6"/>
      <c r="I583" s="6"/>
    </row>
    <row r="584" spans="1:9" ht="15.75" customHeight="1">
      <c r="A584" s="4"/>
      <c r="B584" s="4"/>
      <c r="C584" s="4"/>
      <c r="D584" s="4"/>
      <c r="E584" s="4"/>
      <c r="F584" s="4"/>
      <c r="G584" s="4"/>
      <c r="H584" s="6"/>
      <c r="I584" s="6"/>
    </row>
    <row r="585" spans="1:9" ht="15.75" customHeight="1">
      <c r="A585" s="4"/>
      <c r="B585" s="4"/>
      <c r="C585" s="4"/>
      <c r="D585" s="4"/>
      <c r="E585" s="4"/>
      <c r="F585" s="4"/>
      <c r="G585" s="4"/>
      <c r="H585" s="6"/>
      <c r="I585" s="6"/>
    </row>
    <row r="586" spans="1:9" ht="15.75" customHeight="1">
      <c r="A586" s="4"/>
      <c r="B586" s="4"/>
      <c r="C586" s="4"/>
      <c r="D586" s="4"/>
      <c r="E586" s="4"/>
      <c r="F586" s="4"/>
      <c r="G586" s="4"/>
      <c r="H586" s="6"/>
      <c r="I586" s="6"/>
    </row>
    <row r="587" spans="1:9" ht="15.75" customHeight="1">
      <c r="A587" s="4"/>
      <c r="B587" s="4"/>
      <c r="C587" s="4"/>
      <c r="D587" s="4"/>
      <c r="E587" s="4"/>
      <c r="F587" s="4"/>
      <c r="G587" s="4"/>
      <c r="H587" s="6"/>
      <c r="I587" s="6"/>
    </row>
    <row r="588" spans="1:9" ht="15.75" customHeight="1">
      <c r="A588" s="4"/>
      <c r="B588" s="4"/>
      <c r="C588" s="4"/>
      <c r="D588" s="4"/>
      <c r="E588" s="4"/>
      <c r="F588" s="4"/>
      <c r="G588" s="4"/>
      <c r="H588" s="6"/>
      <c r="I588" s="6"/>
    </row>
    <row r="589" spans="1:9" ht="15.75" customHeight="1">
      <c r="A589" s="4"/>
      <c r="B589" s="4"/>
      <c r="C589" s="4"/>
      <c r="D589" s="4"/>
      <c r="E589" s="4"/>
      <c r="F589" s="4"/>
      <c r="G589" s="4"/>
      <c r="H589" s="6"/>
      <c r="I589" s="6"/>
    </row>
    <row r="590" spans="1:9" ht="15.75" customHeight="1">
      <c r="A590" s="4"/>
      <c r="B590" s="4"/>
      <c r="C590" s="4"/>
      <c r="D590" s="4"/>
      <c r="E590" s="4"/>
      <c r="F590" s="4"/>
      <c r="G590" s="4"/>
      <c r="H590" s="6"/>
      <c r="I590" s="6"/>
    </row>
    <row r="591" spans="1:9" ht="15.75" customHeight="1">
      <c r="A591" s="4"/>
      <c r="B591" s="4"/>
      <c r="C591" s="4"/>
      <c r="D591" s="4"/>
      <c r="E591" s="4"/>
      <c r="F591" s="4"/>
      <c r="G591" s="4"/>
      <c r="H591" s="6"/>
      <c r="I591" s="6"/>
    </row>
    <row r="592" spans="1:9" ht="15.75" customHeight="1">
      <c r="A592" s="4"/>
      <c r="B592" s="4"/>
      <c r="C592" s="4"/>
      <c r="D592" s="4"/>
      <c r="E592" s="4"/>
      <c r="F592" s="4"/>
      <c r="G592" s="4"/>
      <c r="H592" s="6"/>
      <c r="I592" s="6"/>
    </row>
    <row r="593" spans="1:9" ht="15.75" customHeight="1">
      <c r="A593" s="4"/>
      <c r="B593" s="4"/>
      <c r="C593" s="4"/>
      <c r="D593" s="4"/>
      <c r="E593" s="4"/>
      <c r="F593" s="4"/>
      <c r="G593" s="4"/>
      <c r="H593" s="6"/>
      <c r="I593" s="6"/>
    </row>
    <row r="594" spans="1:9" ht="15.75" customHeight="1">
      <c r="A594" s="4"/>
      <c r="B594" s="4"/>
      <c r="C594" s="4"/>
      <c r="D594" s="4"/>
      <c r="E594" s="4"/>
      <c r="F594" s="4"/>
      <c r="G594" s="4"/>
      <c r="H594" s="6"/>
      <c r="I594" s="6"/>
    </row>
    <row r="595" spans="1:9" ht="15.75" customHeight="1">
      <c r="A595" s="4"/>
      <c r="B595" s="4"/>
      <c r="C595" s="4"/>
      <c r="D595" s="4"/>
      <c r="E595" s="4"/>
      <c r="F595" s="4"/>
      <c r="G595" s="4"/>
      <c r="H595" s="6"/>
      <c r="I595" s="6"/>
    </row>
    <row r="596" spans="1:9" ht="15.75" customHeight="1">
      <c r="A596" s="4"/>
      <c r="B596" s="4"/>
      <c r="C596" s="4"/>
      <c r="D596" s="4"/>
      <c r="E596" s="4"/>
      <c r="F596" s="4"/>
      <c r="G596" s="4"/>
      <c r="H596" s="6"/>
      <c r="I596" s="6"/>
    </row>
    <row r="597" spans="1:9" ht="15.75" customHeight="1">
      <c r="A597" s="4"/>
      <c r="B597" s="4"/>
      <c r="C597" s="4"/>
      <c r="D597" s="4"/>
      <c r="E597" s="4"/>
      <c r="F597" s="4"/>
      <c r="G597" s="4"/>
      <c r="H597" s="6"/>
      <c r="I597" s="6"/>
    </row>
    <row r="598" spans="1:9" ht="15.75" customHeight="1">
      <c r="A598" s="4"/>
      <c r="B598" s="4"/>
      <c r="C598" s="4"/>
      <c r="D598" s="4"/>
      <c r="E598" s="4"/>
      <c r="F598" s="4"/>
      <c r="G598" s="4"/>
      <c r="H598" s="6"/>
      <c r="I598" s="6"/>
    </row>
    <row r="599" spans="1:9" ht="15.75" customHeight="1">
      <c r="A599" s="4"/>
      <c r="B599" s="4"/>
      <c r="C599" s="4"/>
      <c r="D599" s="4"/>
      <c r="E599" s="4"/>
      <c r="F599" s="4"/>
      <c r="G599" s="4"/>
      <c r="H599" s="6"/>
      <c r="I599" s="6"/>
    </row>
    <row r="600" spans="1:9" ht="15.75" customHeight="1">
      <c r="A600" s="4"/>
      <c r="B600" s="4"/>
      <c r="C600" s="4"/>
      <c r="D600" s="4"/>
      <c r="E600" s="4"/>
      <c r="F600" s="4"/>
      <c r="G600" s="4"/>
      <c r="H600" s="6"/>
      <c r="I600" s="6"/>
    </row>
    <row r="601" spans="1:9" ht="15.75" customHeight="1">
      <c r="A601" s="4"/>
      <c r="B601" s="4"/>
      <c r="C601" s="4"/>
      <c r="D601" s="4"/>
      <c r="E601" s="4"/>
      <c r="F601" s="4"/>
      <c r="G601" s="4"/>
      <c r="H601" s="6"/>
      <c r="I601" s="6"/>
    </row>
    <row r="602" spans="1:9" ht="15.75" customHeight="1">
      <c r="A602" s="4"/>
      <c r="B602" s="4"/>
      <c r="C602" s="4"/>
      <c r="D602" s="4"/>
      <c r="E602" s="4"/>
      <c r="F602" s="4"/>
      <c r="G602" s="4"/>
      <c r="H602" s="6"/>
      <c r="I602" s="6"/>
    </row>
    <row r="603" spans="1:9" ht="15.75" customHeight="1">
      <c r="A603" s="4"/>
      <c r="B603" s="4"/>
      <c r="C603" s="4"/>
      <c r="D603" s="4"/>
      <c r="E603" s="4"/>
      <c r="F603" s="4"/>
      <c r="G603" s="4"/>
      <c r="H603" s="6"/>
      <c r="I603" s="6"/>
    </row>
    <row r="604" spans="1:9" ht="15.75" customHeight="1">
      <c r="A604" s="4"/>
      <c r="B604" s="4"/>
      <c r="C604" s="4"/>
      <c r="D604" s="4"/>
      <c r="E604" s="4"/>
      <c r="F604" s="4"/>
      <c r="G604" s="4"/>
      <c r="H604" s="6"/>
      <c r="I604" s="6"/>
    </row>
    <row r="605" spans="1:9" ht="15.75" customHeight="1">
      <c r="A605" s="4"/>
      <c r="B605" s="4"/>
      <c r="C605" s="4"/>
      <c r="D605" s="4"/>
      <c r="E605" s="4"/>
      <c r="F605" s="4"/>
      <c r="G605" s="4"/>
      <c r="H605" s="6"/>
      <c r="I605" s="6"/>
    </row>
    <row r="606" spans="1:9" ht="15.75" customHeight="1">
      <c r="A606" s="4"/>
      <c r="B606" s="4"/>
      <c r="C606" s="4"/>
      <c r="D606" s="4"/>
      <c r="E606" s="4"/>
      <c r="F606" s="4"/>
      <c r="G606" s="4"/>
      <c r="H606" s="6"/>
      <c r="I606" s="6"/>
    </row>
    <row r="607" spans="1:9" ht="15.75" customHeight="1">
      <c r="A607" s="4"/>
      <c r="B607" s="4"/>
      <c r="C607" s="4"/>
      <c r="D607" s="4"/>
      <c r="E607" s="4"/>
      <c r="F607" s="4"/>
      <c r="G607" s="4"/>
      <c r="H607" s="6"/>
      <c r="I607" s="6"/>
    </row>
    <row r="608" spans="1:9" ht="15.75" customHeight="1">
      <c r="A608" s="4"/>
      <c r="B608" s="4"/>
      <c r="C608" s="4"/>
      <c r="D608" s="4"/>
      <c r="E608" s="4"/>
      <c r="F608" s="4"/>
      <c r="G608" s="4"/>
      <c r="H608" s="6"/>
      <c r="I608" s="6"/>
    </row>
    <row r="609" spans="1:9" ht="15.75" customHeight="1">
      <c r="A609" s="4"/>
      <c r="B609" s="4"/>
      <c r="C609" s="4"/>
      <c r="D609" s="4"/>
      <c r="E609" s="4"/>
      <c r="F609" s="4"/>
      <c r="G609" s="4"/>
      <c r="H609" s="6"/>
      <c r="I609" s="6"/>
    </row>
    <row r="610" spans="1:9" ht="15.75" customHeight="1">
      <c r="A610" s="4"/>
      <c r="B610" s="4"/>
      <c r="C610" s="4"/>
      <c r="D610" s="4"/>
      <c r="E610" s="4"/>
      <c r="F610" s="4"/>
      <c r="G610" s="4"/>
      <c r="H610" s="6"/>
      <c r="I610" s="6"/>
    </row>
    <row r="611" spans="1:9" ht="15.75" customHeight="1">
      <c r="A611" s="4"/>
      <c r="B611" s="4"/>
      <c r="C611" s="4"/>
      <c r="D611" s="4"/>
      <c r="E611" s="4"/>
      <c r="F611" s="4"/>
      <c r="G611" s="4"/>
      <c r="H611" s="6"/>
      <c r="I611" s="6"/>
    </row>
    <row r="612" spans="1:9" ht="15.75" customHeight="1">
      <c r="A612" s="4"/>
      <c r="B612" s="4"/>
      <c r="C612" s="4"/>
      <c r="D612" s="4"/>
      <c r="E612" s="4"/>
      <c r="F612" s="4"/>
      <c r="G612" s="4"/>
      <c r="H612" s="6"/>
      <c r="I612" s="6"/>
    </row>
    <row r="613" spans="1:9" ht="15.75" customHeight="1">
      <c r="A613" s="4"/>
      <c r="B613" s="4"/>
      <c r="C613" s="4"/>
      <c r="D613" s="4"/>
      <c r="E613" s="4"/>
      <c r="F613" s="4"/>
      <c r="G613" s="4"/>
      <c r="H613" s="6"/>
      <c r="I613" s="6"/>
    </row>
    <row r="614" spans="1:9" ht="15.75" customHeight="1">
      <c r="A614" s="4"/>
      <c r="B614" s="4"/>
      <c r="C614" s="4"/>
      <c r="D614" s="4"/>
      <c r="E614" s="4"/>
      <c r="F614" s="4"/>
      <c r="G614" s="4"/>
      <c r="H614" s="6"/>
      <c r="I614" s="6"/>
    </row>
    <row r="615" spans="1:9" ht="15.75" customHeight="1">
      <c r="A615" s="4"/>
      <c r="B615" s="4"/>
      <c r="C615" s="4"/>
      <c r="D615" s="4"/>
      <c r="E615" s="4"/>
      <c r="F615" s="4"/>
      <c r="G615" s="4"/>
      <c r="H615" s="6"/>
      <c r="I615" s="6"/>
    </row>
    <row r="616" spans="1:9" ht="15.75" customHeight="1">
      <c r="A616" s="4"/>
      <c r="B616" s="4"/>
      <c r="C616" s="4"/>
      <c r="D616" s="4"/>
      <c r="E616" s="4"/>
      <c r="F616" s="4"/>
      <c r="G616" s="4"/>
      <c r="H616" s="6"/>
      <c r="I616" s="6"/>
    </row>
    <row r="617" spans="1:9" ht="15.75" customHeight="1">
      <c r="A617" s="4"/>
      <c r="B617" s="4"/>
      <c r="C617" s="4"/>
      <c r="D617" s="4"/>
      <c r="E617" s="4"/>
      <c r="F617" s="4"/>
      <c r="G617" s="4"/>
      <c r="H617" s="6"/>
      <c r="I617" s="6"/>
    </row>
    <row r="618" spans="1:9" ht="15.75" customHeight="1">
      <c r="A618" s="4"/>
      <c r="B618" s="4"/>
      <c r="C618" s="4"/>
      <c r="D618" s="4"/>
      <c r="E618" s="4"/>
      <c r="F618" s="4"/>
      <c r="G618" s="4"/>
      <c r="H618" s="6"/>
      <c r="I618" s="6"/>
    </row>
    <row r="619" spans="1:9" ht="15.75" customHeight="1">
      <c r="A619" s="4"/>
      <c r="B619" s="4"/>
      <c r="C619" s="4"/>
      <c r="D619" s="4"/>
      <c r="E619" s="4"/>
      <c r="F619" s="4"/>
      <c r="G619" s="4"/>
      <c r="H619" s="6"/>
      <c r="I619" s="6"/>
    </row>
    <row r="620" spans="1:9" ht="15.75" customHeight="1">
      <c r="A620" s="4"/>
      <c r="B620" s="4"/>
      <c r="C620" s="4"/>
      <c r="D620" s="4"/>
      <c r="E620" s="4"/>
      <c r="F620" s="4"/>
      <c r="G620" s="4"/>
      <c r="H620" s="6"/>
      <c r="I620" s="6"/>
    </row>
    <row r="621" spans="1:9" ht="15.75" customHeight="1">
      <c r="A621" s="4"/>
      <c r="B621" s="4"/>
      <c r="C621" s="4"/>
      <c r="D621" s="4"/>
      <c r="E621" s="4"/>
      <c r="F621" s="4"/>
      <c r="G621" s="4"/>
      <c r="H621" s="6"/>
      <c r="I621" s="6"/>
    </row>
    <row r="622" spans="1:9" ht="15.75" customHeight="1">
      <c r="A622" s="4"/>
      <c r="B622" s="4"/>
      <c r="C622" s="4"/>
      <c r="D622" s="4"/>
      <c r="E622" s="4"/>
      <c r="F622" s="4"/>
      <c r="G622" s="4"/>
      <c r="H622" s="6"/>
      <c r="I622" s="6"/>
    </row>
    <row r="623" spans="1:9" ht="15.75" customHeight="1">
      <c r="A623" s="4"/>
      <c r="B623" s="4"/>
      <c r="C623" s="4"/>
      <c r="D623" s="4"/>
      <c r="E623" s="4"/>
      <c r="F623" s="4"/>
      <c r="G623" s="4"/>
      <c r="H623" s="6"/>
      <c r="I623" s="6"/>
    </row>
    <row r="624" spans="1:9" ht="15.75" customHeight="1">
      <c r="A624" s="4"/>
      <c r="B624" s="4"/>
      <c r="C624" s="4"/>
      <c r="D624" s="4"/>
      <c r="E624" s="4"/>
      <c r="F624" s="4"/>
      <c r="G624" s="4"/>
      <c r="H624" s="6"/>
      <c r="I624" s="6"/>
    </row>
    <row r="625" spans="1:9" ht="15.75" customHeight="1">
      <c r="A625" s="4"/>
      <c r="B625" s="4"/>
      <c r="C625" s="4"/>
      <c r="D625" s="4"/>
      <c r="E625" s="4"/>
      <c r="F625" s="4"/>
      <c r="G625" s="4"/>
      <c r="H625" s="6"/>
      <c r="I625" s="6"/>
    </row>
    <row r="626" spans="1:9" ht="15.75" customHeight="1">
      <c r="A626" s="4"/>
      <c r="B626" s="4"/>
      <c r="C626" s="4"/>
      <c r="D626" s="4"/>
      <c r="E626" s="4"/>
      <c r="F626" s="4"/>
      <c r="G626" s="4"/>
      <c r="H626" s="6"/>
      <c r="I626" s="6"/>
    </row>
    <row r="627" spans="1:9" ht="15.75" customHeight="1">
      <c r="A627" s="4"/>
      <c r="B627" s="4"/>
      <c r="C627" s="4"/>
      <c r="D627" s="4"/>
      <c r="E627" s="4"/>
      <c r="F627" s="4"/>
      <c r="G627" s="4"/>
      <c r="H627" s="6"/>
      <c r="I627" s="6"/>
    </row>
    <row r="628" spans="1:9" ht="15.75" customHeight="1">
      <c r="A628" s="4"/>
      <c r="B628" s="4"/>
      <c r="C628" s="4"/>
      <c r="D628" s="4"/>
      <c r="E628" s="4"/>
      <c r="F628" s="4"/>
      <c r="G628" s="4"/>
      <c r="H628" s="6"/>
      <c r="I628" s="6"/>
    </row>
    <row r="629" spans="1:9" ht="15.75" customHeight="1">
      <c r="A629" s="4"/>
      <c r="B629" s="4"/>
      <c r="C629" s="4"/>
      <c r="D629" s="4"/>
      <c r="E629" s="4"/>
      <c r="F629" s="4"/>
      <c r="G629" s="4"/>
      <c r="H629" s="6"/>
      <c r="I629" s="6"/>
    </row>
    <row r="630" spans="1:9" ht="15.75" customHeight="1">
      <c r="A630" s="4"/>
      <c r="B630" s="4"/>
      <c r="C630" s="4"/>
      <c r="D630" s="4"/>
      <c r="E630" s="4"/>
      <c r="F630" s="4"/>
      <c r="G630" s="4"/>
      <c r="H630" s="6"/>
      <c r="I630" s="6"/>
    </row>
    <row r="631" spans="1:9" ht="15.75" customHeight="1">
      <c r="A631" s="4"/>
      <c r="B631" s="4"/>
      <c r="C631" s="4"/>
      <c r="D631" s="4"/>
      <c r="E631" s="4"/>
      <c r="F631" s="4"/>
      <c r="G631" s="4"/>
      <c r="H631" s="6"/>
      <c r="I631" s="6"/>
    </row>
    <row r="632" spans="1:9" ht="15.75" customHeight="1">
      <c r="A632" s="4"/>
      <c r="B632" s="4"/>
      <c r="C632" s="4"/>
      <c r="D632" s="4"/>
      <c r="E632" s="4"/>
      <c r="F632" s="4"/>
      <c r="G632" s="4"/>
      <c r="H632" s="6"/>
      <c r="I632" s="6"/>
    </row>
    <row r="633" spans="1:9" ht="15.75" customHeight="1">
      <c r="A633" s="4"/>
      <c r="B633" s="4"/>
      <c r="C633" s="4"/>
      <c r="D633" s="4"/>
      <c r="E633" s="4"/>
      <c r="F633" s="4"/>
      <c r="G633" s="4"/>
      <c r="H633" s="6"/>
      <c r="I633" s="6"/>
    </row>
    <row r="634" spans="1:9" ht="15.75" customHeight="1">
      <c r="A634" s="4"/>
      <c r="B634" s="4"/>
      <c r="C634" s="4"/>
      <c r="D634" s="4"/>
      <c r="E634" s="4"/>
      <c r="F634" s="4"/>
      <c r="G634" s="4"/>
      <c r="H634" s="6"/>
      <c r="I634" s="6"/>
    </row>
    <row r="635" spans="1:9" ht="15.75" customHeight="1">
      <c r="A635" s="4"/>
      <c r="B635" s="4"/>
      <c r="C635" s="4"/>
      <c r="D635" s="4"/>
      <c r="E635" s="4"/>
      <c r="F635" s="4"/>
      <c r="G635" s="4"/>
      <c r="H635" s="6"/>
      <c r="I635" s="6"/>
    </row>
    <row r="636" spans="1:9" ht="15.75" customHeight="1">
      <c r="A636" s="4"/>
      <c r="B636" s="4"/>
      <c r="C636" s="4"/>
      <c r="D636" s="4"/>
      <c r="E636" s="4"/>
      <c r="F636" s="4"/>
      <c r="G636" s="4"/>
      <c r="H636" s="6"/>
      <c r="I636" s="6"/>
    </row>
    <row r="637" spans="1:9" ht="15.75" customHeight="1">
      <c r="A637" s="4"/>
      <c r="B637" s="4"/>
      <c r="C637" s="4"/>
      <c r="D637" s="4"/>
      <c r="E637" s="4"/>
      <c r="F637" s="4"/>
      <c r="G637" s="4"/>
      <c r="H637" s="6"/>
      <c r="I637" s="6"/>
    </row>
    <row r="638" spans="1:9" ht="15.75" customHeight="1">
      <c r="A638" s="4"/>
      <c r="B638" s="4"/>
      <c r="C638" s="4"/>
      <c r="D638" s="4"/>
      <c r="E638" s="4"/>
      <c r="F638" s="4"/>
      <c r="G638" s="4"/>
      <c r="H638" s="6"/>
      <c r="I638" s="6"/>
    </row>
    <row r="639" spans="1:9" ht="15.75" customHeight="1">
      <c r="A639" s="4"/>
      <c r="B639" s="4"/>
      <c r="C639" s="4"/>
      <c r="D639" s="4"/>
      <c r="E639" s="4"/>
      <c r="F639" s="4"/>
      <c r="G639" s="4"/>
      <c r="H639" s="6"/>
      <c r="I639" s="6"/>
    </row>
    <row r="640" spans="1:9" ht="15.75" customHeight="1">
      <c r="A640" s="4"/>
      <c r="B640" s="4"/>
      <c r="C640" s="4"/>
      <c r="D640" s="4"/>
      <c r="E640" s="4"/>
      <c r="F640" s="4"/>
      <c r="G640" s="4"/>
      <c r="H640" s="6"/>
      <c r="I640" s="6"/>
    </row>
    <row r="641" spans="1:9" ht="15.75" customHeight="1">
      <c r="A641" s="4"/>
      <c r="B641" s="4"/>
      <c r="C641" s="4"/>
      <c r="D641" s="4"/>
      <c r="E641" s="4"/>
      <c r="F641" s="4"/>
      <c r="G641" s="4"/>
      <c r="H641" s="6"/>
      <c r="I641" s="6"/>
    </row>
    <row r="642" spans="1:9" ht="15.75" customHeight="1">
      <c r="A642" s="4"/>
      <c r="B642" s="4"/>
      <c r="C642" s="4"/>
      <c r="D642" s="4"/>
      <c r="E642" s="4"/>
      <c r="F642" s="4"/>
      <c r="G642" s="4"/>
      <c r="H642" s="6"/>
      <c r="I642" s="6"/>
    </row>
    <row r="643" spans="1:9" ht="15.75" customHeight="1">
      <c r="A643" s="4"/>
      <c r="B643" s="4"/>
      <c r="C643" s="4"/>
      <c r="D643" s="4"/>
      <c r="E643" s="4"/>
      <c r="F643" s="4"/>
      <c r="G643" s="4"/>
      <c r="H643" s="6"/>
      <c r="I643" s="6"/>
    </row>
    <row r="644" spans="1:9" ht="15.75" customHeight="1">
      <c r="A644" s="4"/>
      <c r="B644" s="4"/>
      <c r="C644" s="4"/>
      <c r="D644" s="4"/>
      <c r="E644" s="4"/>
      <c r="F644" s="4"/>
      <c r="G644" s="4"/>
      <c r="H644" s="6"/>
      <c r="I644" s="6"/>
    </row>
    <row r="645" spans="1:9" ht="15.75" customHeight="1">
      <c r="A645" s="4"/>
      <c r="B645" s="4"/>
      <c r="C645" s="4"/>
      <c r="D645" s="4"/>
      <c r="E645" s="4"/>
      <c r="F645" s="4"/>
      <c r="G645" s="4"/>
      <c r="H645" s="6"/>
      <c r="I645" s="6"/>
    </row>
    <row r="646" spans="1:9" ht="15.75" customHeight="1">
      <c r="A646" s="4"/>
      <c r="B646" s="4"/>
      <c r="C646" s="4"/>
      <c r="D646" s="4"/>
      <c r="E646" s="4"/>
      <c r="F646" s="4"/>
      <c r="G646" s="4"/>
      <c r="H646" s="6"/>
      <c r="I646" s="6"/>
    </row>
    <row r="647" spans="1:9" ht="15.75" customHeight="1">
      <c r="A647" s="4"/>
      <c r="B647" s="4"/>
      <c r="C647" s="4"/>
      <c r="D647" s="4"/>
      <c r="E647" s="4"/>
      <c r="F647" s="4"/>
      <c r="G647" s="4"/>
      <c r="H647" s="6"/>
      <c r="I647" s="6"/>
    </row>
    <row r="648" spans="1:9" ht="15.75" customHeight="1">
      <c r="A648" s="4"/>
      <c r="B648" s="4"/>
      <c r="C648" s="4"/>
      <c r="D648" s="4"/>
      <c r="E648" s="4"/>
      <c r="F648" s="4"/>
      <c r="G648" s="4"/>
      <c r="H648" s="6"/>
      <c r="I648" s="6"/>
    </row>
    <row r="649" spans="1:9" ht="15.75" customHeight="1">
      <c r="A649" s="4"/>
      <c r="B649" s="4"/>
      <c r="C649" s="4"/>
      <c r="D649" s="4"/>
      <c r="E649" s="4"/>
      <c r="F649" s="4"/>
      <c r="G649" s="4"/>
      <c r="H649" s="6"/>
      <c r="I649" s="6"/>
    </row>
    <row r="650" spans="1:9" ht="15.75" customHeight="1">
      <c r="A650" s="4"/>
      <c r="B650" s="4"/>
      <c r="C650" s="4"/>
      <c r="D650" s="4"/>
      <c r="E650" s="4"/>
      <c r="F650" s="4"/>
      <c r="G650" s="4"/>
      <c r="H650" s="6"/>
      <c r="I650" s="6"/>
    </row>
    <row r="651" spans="1:9" ht="15.75" customHeight="1">
      <c r="A651" s="4"/>
      <c r="B651" s="4"/>
      <c r="C651" s="4"/>
      <c r="D651" s="4"/>
      <c r="E651" s="4"/>
      <c r="F651" s="4"/>
      <c r="G651" s="4"/>
      <c r="H651" s="6"/>
      <c r="I651" s="6"/>
    </row>
    <row r="652" spans="1:9" ht="15.75" customHeight="1">
      <c r="A652" s="4"/>
      <c r="B652" s="4"/>
      <c r="C652" s="4"/>
      <c r="D652" s="4"/>
      <c r="E652" s="4"/>
      <c r="F652" s="4"/>
      <c r="G652" s="4"/>
      <c r="H652" s="6"/>
      <c r="I652" s="6"/>
    </row>
    <row r="653" spans="1:9" ht="15.75" customHeight="1">
      <c r="A653" s="4"/>
      <c r="B653" s="4"/>
      <c r="C653" s="4"/>
      <c r="D653" s="4"/>
      <c r="E653" s="4"/>
      <c r="F653" s="4"/>
      <c r="G653" s="4"/>
      <c r="H653" s="6"/>
      <c r="I653" s="6"/>
    </row>
    <row r="654" spans="1:9" ht="15.75" customHeight="1">
      <c r="A654" s="4"/>
      <c r="B654" s="4"/>
      <c r="C654" s="4"/>
      <c r="D654" s="4"/>
      <c r="E654" s="4"/>
      <c r="F654" s="4"/>
      <c r="G654" s="4"/>
      <c r="H654" s="6"/>
      <c r="I654" s="6"/>
    </row>
    <row r="655" spans="1:9" ht="15.75" customHeight="1">
      <c r="A655" s="4"/>
      <c r="B655" s="4"/>
      <c r="C655" s="4"/>
      <c r="D655" s="4"/>
      <c r="E655" s="4"/>
      <c r="F655" s="4"/>
      <c r="G655" s="4"/>
      <c r="H655" s="6"/>
      <c r="I655" s="6"/>
    </row>
    <row r="656" spans="1:9" ht="15.75" customHeight="1">
      <c r="A656" s="4"/>
      <c r="B656" s="4"/>
      <c r="C656" s="4"/>
      <c r="D656" s="4"/>
      <c r="E656" s="4"/>
      <c r="F656" s="4"/>
      <c r="G656" s="4"/>
      <c r="H656" s="6"/>
      <c r="I656" s="6"/>
    </row>
    <row r="657" spans="1:9" ht="15.75" customHeight="1">
      <c r="A657" s="4"/>
      <c r="B657" s="4"/>
      <c r="C657" s="4"/>
      <c r="D657" s="4"/>
      <c r="E657" s="4"/>
      <c r="F657" s="4"/>
      <c r="G657" s="4"/>
      <c r="H657" s="6"/>
      <c r="I657" s="6"/>
    </row>
    <row r="658" spans="1:9" ht="15.75" customHeight="1">
      <c r="A658" s="4"/>
      <c r="B658" s="4"/>
      <c r="C658" s="4"/>
      <c r="D658" s="4"/>
      <c r="E658" s="4"/>
      <c r="F658" s="4"/>
      <c r="G658" s="4"/>
      <c r="H658" s="6"/>
      <c r="I658" s="6"/>
    </row>
    <row r="659" spans="1:9" ht="15.75" customHeight="1">
      <c r="A659" s="4"/>
      <c r="B659" s="4"/>
      <c r="C659" s="4"/>
      <c r="D659" s="4"/>
      <c r="E659" s="4"/>
      <c r="F659" s="4"/>
      <c r="G659" s="4"/>
      <c r="H659" s="6"/>
      <c r="I659" s="6"/>
    </row>
    <row r="660" spans="1:9" ht="15.75" customHeight="1">
      <c r="A660" s="4"/>
      <c r="B660" s="4"/>
      <c r="C660" s="4"/>
      <c r="D660" s="4"/>
      <c r="E660" s="4"/>
      <c r="F660" s="4"/>
      <c r="G660" s="4"/>
      <c r="H660" s="6"/>
      <c r="I660" s="6"/>
    </row>
    <row r="661" spans="1:9" ht="15.75" customHeight="1">
      <c r="A661" s="4"/>
      <c r="B661" s="4"/>
      <c r="C661" s="4"/>
      <c r="D661" s="4"/>
      <c r="E661" s="4"/>
      <c r="F661" s="4"/>
      <c r="G661" s="4"/>
      <c r="H661" s="6"/>
      <c r="I661" s="6"/>
    </row>
    <row r="662" spans="1:9" ht="15.75" customHeight="1">
      <c r="A662" s="4"/>
      <c r="B662" s="4"/>
      <c r="C662" s="4"/>
      <c r="D662" s="4"/>
      <c r="E662" s="4"/>
      <c r="F662" s="4"/>
      <c r="G662" s="4"/>
      <c r="H662" s="6"/>
      <c r="I662" s="6"/>
    </row>
    <row r="663" spans="1:9" ht="15.75" customHeight="1">
      <c r="A663" s="4"/>
      <c r="B663" s="4"/>
      <c r="C663" s="4"/>
      <c r="D663" s="4"/>
      <c r="E663" s="4"/>
      <c r="F663" s="4"/>
      <c r="G663" s="4"/>
      <c r="H663" s="6"/>
      <c r="I663" s="6"/>
    </row>
    <row r="664" spans="1:9" ht="15.75" customHeight="1">
      <c r="A664" s="4"/>
      <c r="B664" s="4"/>
      <c r="C664" s="4"/>
      <c r="D664" s="4"/>
      <c r="E664" s="4"/>
      <c r="F664" s="4"/>
      <c r="G664" s="4"/>
      <c r="H664" s="6"/>
      <c r="I664" s="6"/>
    </row>
    <row r="665" spans="1:9" ht="15.75" customHeight="1">
      <c r="A665" s="4"/>
      <c r="B665" s="4"/>
      <c r="C665" s="4"/>
      <c r="D665" s="4"/>
      <c r="E665" s="4"/>
      <c r="F665" s="4"/>
      <c r="G665" s="4"/>
      <c r="H665" s="6"/>
      <c r="I665" s="6"/>
    </row>
    <row r="666" spans="1:9" ht="15.75" customHeight="1">
      <c r="A666" s="4"/>
      <c r="B666" s="4"/>
      <c r="C666" s="4"/>
      <c r="D666" s="4"/>
      <c r="E666" s="4"/>
      <c r="F666" s="4"/>
      <c r="G666" s="4"/>
      <c r="H666" s="6"/>
      <c r="I666" s="6"/>
    </row>
    <row r="667" spans="1:9" ht="15.75" customHeight="1">
      <c r="A667" s="4"/>
      <c r="B667" s="4"/>
      <c r="C667" s="4"/>
      <c r="D667" s="4"/>
      <c r="E667" s="4"/>
      <c r="F667" s="4"/>
      <c r="G667" s="4"/>
      <c r="H667" s="6"/>
      <c r="I667" s="6"/>
    </row>
    <row r="668" spans="1:9" ht="15.75" customHeight="1">
      <c r="A668" s="4"/>
      <c r="B668" s="4"/>
      <c r="C668" s="4"/>
      <c r="D668" s="4"/>
      <c r="E668" s="4"/>
      <c r="F668" s="4"/>
      <c r="G668" s="4"/>
      <c r="H668" s="6"/>
      <c r="I668" s="6"/>
    </row>
    <row r="669" spans="1:9" ht="15.75" customHeight="1">
      <c r="A669" s="4"/>
      <c r="B669" s="4"/>
      <c r="C669" s="4"/>
      <c r="D669" s="4"/>
      <c r="E669" s="4"/>
      <c r="F669" s="4"/>
      <c r="G669" s="4"/>
      <c r="H669" s="6"/>
      <c r="I669" s="6"/>
    </row>
    <row r="670" spans="1:9" ht="15.75" customHeight="1">
      <c r="A670" s="4"/>
      <c r="B670" s="4"/>
      <c r="C670" s="4"/>
      <c r="D670" s="4"/>
      <c r="E670" s="4"/>
      <c r="F670" s="4"/>
      <c r="G670" s="4"/>
      <c r="H670" s="6"/>
      <c r="I670" s="6"/>
    </row>
    <row r="671" spans="1:9" ht="15.75" customHeight="1">
      <c r="A671" s="4"/>
      <c r="B671" s="4"/>
      <c r="C671" s="4"/>
      <c r="D671" s="4"/>
      <c r="E671" s="4"/>
      <c r="F671" s="4"/>
      <c r="G671" s="4"/>
      <c r="H671" s="6"/>
      <c r="I671" s="6"/>
    </row>
    <row r="672" spans="1:9" ht="15.75" customHeight="1">
      <c r="A672" s="4"/>
      <c r="B672" s="4"/>
      <c r="C672" s="4"/>
      <c r="D672" s="4"/>
      <c r="E672" s="4"/>
      <c r="F672" s="4"/>
      <c r="G672" s="4"/>
      <c r="H672" s="6"/>
      <c r="I672" s="6"/>
    </row>
    <row r="673" spans="1:9" ht="15.75" customHeight="1">
      <c r="A673" s="4"/>
      <c r="B673" s="4"/>
      <c r="C673" s="4"/>
      <c r="D673" s="4"/>
      <c r="E673" s="4"/>
      <c r="F673" s="4"/>
      <c r="G673" s="4"/>
      <c r="H673" s="6"/>
      <c r="I673" s="6"/>
    </row>
    <row r="674" spans="1:9" ht="15.75" customHeight="1">
      <c r="A674" s="4"/>
      <c r="B674" s="4"/>
      <c r="C674" s="4"/>
      <c r="D674" s="4"/>
      <c r="E674" s="4"/>
      <c r="F674" s="4"/>
      <c r="G674" s="4"/>
      <c r="H674" s="6"/>
      <c r="I674" s="6"/>
    </row>
    <row r="675" spans="1:9" ht="15.75" customHeight="1">
      <c r="A675" s="4"/>
      <c r="B675" s="4"/>
      <c r="C675" s="4"/>
      <c r="D675" s="4"/>
      <c r="E675" s="4"/>
      <c r="F675" s="4"/>
      <c r="G675" s="4"/>
      <c r="H675" s="6"/>
      <c r="I675" s="6"/>
    </row>
    <row r="676" spans="1:9" ht="15.75" customHeight="1">
      <c r="A676" s="4"/>
      <c r="B676" s="4"/>
      <c r="C676" s="4"/>
      <c r="D676" s="4"/>
      <c r="E676" s="4"/>
      <c r="F676" s="4"/>
      <c r="G676" s="4"/>
      <c r="H676" s="6"/>
      <c r="I676" s="6"/>
    </row>
    <row r="677" spans="1:9" ht="15.75" customHeight="1">
      <c r="A677" s="4"/>
      <c r="B677" s="4"/>
      <c r="C677" s="4"/>
      <c r="D677" s="4"/>
      <c r="E677" s="4"/>
      <c r="F677" s="4"/>
      <c r="G677" s="4"/>
      <c r="H677" s="6"/>
      <c r="I677" s="6"/>
    </row>
    <row r="678" spans="1:9" ht="15.75" customHeight="1">
      <c r="A678" s="4"/>
      <c r="B678" s="4"/>
      <c r="C678" s="4"/>
      <c r="D678" s="4"/>
      <c r="E678" s="4"/>
      <c r="F678" s="4"/>
      <c r="G678" s="4"/>
      <c r="H678" s="6"/>
      <c r="I678" s="6"/>
    </row>
    <row r="679" spans="1:9" ht="15.75" customHeight="1">
      <c r="A679" s="4"/>
      <c r="B679" s="4"/>
      <c r="C679" s="4"/>
      <c r="D679" s="4"/>
      <c r="E679" s="4"/>
      <c r="F679" s="4"/>
      <c r="G679" s="4"/>
      <c r="H679" s="6"/>
      <c r="I679" s="6"/>
    </row>
    <row r="680" spans="1:9" ht="15.75" customHeight="1">
      <c r="A680" s="4"/>
      <c r="B680" s="4"/>
      <c r="C680" s="4"/>
      <c r="D680" s="4"/>
      <c r="E680" s="4"/>
      <c r="F680" s="4"/>
      <c r="G680" s="4"/>
      <c r="H680" s="6"/>
      <c r="I680" s="6"/>
    </row>
    <row r="681" spans="1:9" ht="15.75" customHeight="1">
      <c r="A681" s="4"/>
      <c r="B681" s="4"/>
      <c r="C681" s="4"/>
      <c r="D681" s="4"/>
      <c r="E681" s="4"/>
      <c r="F681" s="4"/>
      <c r="G681" s="4"/>
      <c r="H681" s="6"/>
      <c r="I681" s="6"/>
    </row>
    <row r="682" spans="1:9" ht="15.75" customHeight="1">
      <c r="A682" s="4"/>
      <c r="B682" s="4"/>
      <c r="C682" s="4"/>
      <c r="D682" s="4"/>
      <c r="E682" s="4"/>
      <c r="F682" s="4"/>
      <c r="G682" s="4"/>
      <c r="H682" s="6"/>
      <c r="I682" s="6"/>
    </row>
    <row r="683" spans="1:9" ht="15.75" customHeight="1">
      <c r="A683" s="4"/>
      <c r="B683" s="4"/>
      <c r="C683" s="4"/>
      <c r="D683" s="4"/>
      <c r="E683" s="4"/>
      <c r="F683" s="4"/>
      <c r="G683" s="4"/>
      <c r="H683" s="6"/>
      <c r="I683" s="6"/>
    </row>
    <row r="684" spans="1:9" ht="15.75" customHeight="1">
      <c r="A684" s="4"/>
      <c r="B684" s="4"/>
      <c r="C684" s="4"/>
      <c r="D684" s="4"/>
      <c r="E684" s="4"/>
      <c r="F684" s="4"/>
      <c r="G684" s="4"/>
      <c r="H684" s="6"/>
      <c r="I684" s="6"/>
    </row>
    <row r="685" spans="1:9" ht="15.75" customHeight="1">
      <c r="A685" s="4"/>
      <c r="B685" s="4"/>
      <c r="C685" s="4"/>
      <c r="D685" s="4"/>
      <c r="E685" s="4"/>
      <c r="F685" s="4"/>
      <c r="G685" s="4"/>
      <c r="H685" s="6"/>
      <c r="I685" s="6"/>
    </row>
    <row r="686" spans="1:9" ht="15.75" customHeight="1">
      <c r="A686" s="4"/>
      <c r="B686" s="4"/>
      <c r="C686" s="4"/>
      <c r="D686" s="4"/>
      <c r="E686" s="4"/>
      <c r="F686" s="4"/>
      <c r="G686" s="4"/>
      <c r="H686" s="6"/>
      <c r="I686" s="6"/>
    </row>
    <row r="687" spans="1:9" ht="15.75" customHeight="1">
      <c r="A687" s="4"/>
      <c r="B687" s="4"/>
      <c r="C687" s="4"/>
      <c r="D687" s="4"/>
      <c r="E687" s="4"/>
      <c r="F687" s="4"/>
      <c r="G687" s="4"/>
      <c r="H687" s="6"/>
      <c r="I687" s="6"/>
    </row>
    <row r="688" spans="1:9" ht="15.75" customHeight="1">
      <c r="A688" s="4"/>
      <c r="B688" s="4"/>
      <c r="C688" s="4"/>
      <c r="D688" s="4"/>
      <c r="E688" s="4"/>
      <c r="F688" s="4"/>
      <c r="G688" s="4"/>
      <c r="H688" s="6"/>
      <c r="I688" s="6"/>
    </row>
    <row r="689" spans="1:9" ht="15.75" customHeight="1">
      <c r="A689" s="4"/>
      <c r="B689" s="4"/>
      <c r="C689" s="4"/>
      <c r="D689" s="4"/>
      <c r="E689" s="4"/>
      <c r="F689" s="4"/>
      <c r="G689" s="4"/>
      <c r="H689" s="6"/>
      <c r="I689" s="6"/>
    </row>
    <row r="690" spans="1:9" ht="15.75" customHeight="1">
      <c r="A690" s="4"/>
      <c r="B690" s="4"/>
      <c r="C690" s="4"/>
      <c r="D690" s="4"/>
      <c r="E690" s="4"/>
      <c r="F690" s="4"/>
      <c r="G690" s="4"/>
      <c r="H690" s="6"/>
      <c r="I690" s="6"/>
    </row>
    <row r="691" spans="1:9" ht="15.75" customHeight="1">
      <c r="A691" s="4"/>
      <c r="B691" s="4"/>
      <c r="C691" s="4"/>
      <c r="D691" s="4"/>
      <c r="E691" s="4"/>
      <c r="F691" s="4"/>
      <c r="G691" s="4"/>
      <c r="H691" s="6"/>
      <c r="I691" s="6"/>
    </row>
    <row r="692" spans="1:9" ht="15.75" customHeight="1">
      <c r="A692" s="4"/>
      <c r="B692" s="4"/>
      <c r="C692" s="4"/>
      <c r="D692" s="4"/>
      <c r="E692" s="4"/>
      <c r="F692" s="4"/>
      <c r="G692" s="4"/>
      <c r="H692" s="6"/>
      <c r="I692" s="6"/>
    </row>
    <row r="693" spans="1:9" ht="15.75" customHeight="1">
      <c r="A693" s="4"/>
      <c r="B693" s="4"/>
      <c r="C693" s="4"/>
      <c r="D693" s="4"/>
      <c r="E693" s="4"/>
      <c r="F693" s="4"/>
      <c r="G693" s="4"/>
      <c r="H693" s="6"/>
      <c r="I693" s="6"/>
    </row>
    <row r="694" spans="1:9" ht="15.75" customHeight="1">
      <c r="A694" s="4"/>
      <c r="B694" s="4"/>
      <c r="C694" s="4"/>
      <c r="D694" s="4"/>
      <c r="E694" s="4"/>
      <c r="F694" s="4"/>
      <c r="G694" s="4"/>
      <c r="H694" s="6"/>
      <c r="I694" s="6"/>
    </row>
    <row r="695" spans="1:9" ht="15.75" customHeight="1">
      <c r="A695" s="4"/>
      <c r="B695" s="4"/>
      <c r="C695" s="4"/>
      <c r="D695" s="4"/>
      <c r="E695" s="4"/>
      <c r="F695" s="4"/>
      <c r="G695" s="4"/>
      <c r="H695" s="6"/>
      <c r="I695" s="6"/>
    </row>
    <row r="696" spans="1:9" ht="15.75" customHeight="1">
      <c r="A696" s="4"/>
      <c r="B696" s="4"/>
      <c r="C696" s="4"/>
      <c r="D696" s="4"/>
      <c r="E696" s="4"/>
      <c r="F696" s="4"/>
      <c r="G696" s="4"/>
      <c r="H696" s="6"/>
      <c r="I696" s="6"/>
    </row>
    <row r="697" spans="1:9" ht="15.75" customHeight="1">
      <c r="A697" s="4"/>
      <c r="B697" s="4"/>
      <c r="C697" s="4"/>
      <c r="D697" s="4"/>
      <c r="E697" s="4"/>
      <c r="F697" s="4"/>
      <c r="G697" s="4"/>
      <c r="H697" s="6"/>
      <c r="I697" s="6"/>
    </row>
    <row r="698" spans="1:9" ht="15.75" customHeight="1">
      <c r="A698" s="4"/>
      <c r="B698" s="4"/>
      <c r="C698" s="4"/>
      <c r="D698" s="4"/>
      <c r="E698" s="4"/>
      <c r="F698" s="4"/>
      <c r="G698" s="4"/>
      <c r="H698" s="6"/>
      <c r="I698" s="6"/>
    </row>
    <row r="699" spans="1:9" ht="15.75" customHeight="1">
      <c r="A699" s="4"/>
      <c r="B699" s="4"/>
      <c r="C699" s="4"/>
      <c r="D699" s="4"/>
      <c r="E699" s="4"/>
      <c r="F699" s="4"/>
      <c r="G699" s="4"/>
      <c r="H699" s="6"/>
      <c r="I699" s="6"/>
    </row>
    <row r="700" spans="1:9" ht="15.75" customHeight="1">
      <c r="A700" s="4"/>
      <c r="B700" s="4"/>
      <c r="C700" s="4"/>
      <c r="D700" s="4"/>
      <c r="E700" s="4"/>
      <c r="F700" s="4"/>
      <c r="G700" s="4"/>
      <c r="H700" s="6"/>
      <c r="I700" s="6"/>
    </row>
    <row r="701" spans="1:9" ht="15.75" customHeight="1">
      <c r="A701" s="4"/>
      <c r="B701" s="4"/>
      <c r="C701" s="4"/>
      <c r="D701" s="4"/>
      <c r="E701" s="4"/>
      <c r="F701" s="4"/>
      <c r="G701" s="4"/>
      <c r="H701" s="6"/>
      <c r="I701" s="6"/>
    </row>
    <row r="702" spans="1:9" ht="15.75" customHeight="1">
      <c r="A702" s="4"/>
      <c r="B702" s="4"/>
      <c r="C702" s="4"/>
      <c r="D702" s="4"/>
      <c r="E702" s="4"/>
      <c r="F702" s="4"/>
      <c r="G702" s="4"/>
      <c r="H702" s="6"/>
      <c r="I702" s="6"/>
    </row>
    <row r="703" spans="1:9" ht="15.75" customHeight="1">
      <c r="A703" s="4"/>
      <c r="B703" s="4"/>
      <c r="C703" s="4"/>
      <c r="D703" s="4"/>
      <c r="E703" s="4"/>
      <c r="F703" s="4"/>
      <c r="G703" s="4"/>
      <c r="H703" s="6"/>
      <c r="I703" s="6"/>
    </row>
    <row r="704" spans="1:9" ht="15.75" customHeight="1">
      <c r="A704" s="4"/>
      <c r="B704" s="4"/>
      <c r="C704" s="4"/>
      <c r="D704" s="4"/>
      <c r="E704" s="4"/>
      <c r="F704" s="4"/>
      <c r="G704" s="4"/>
      <c r="H704" s="6"/>
      <c r="I704" s="6"/>
    </row>
    <row r="705" spans="1:9" ht="15.75" customHeight="1">
      <c r="A705" s="4"/>
      <c r="B705" s="4"/>
      <c r="C705" s="4"/>
      <c r="D705" s="4"/>
      <c r="E705" s="4"/>
      <c r="F705" s="4"/>
      <c r="G705" s="4"/>
      <c r="H705" s="6"/>
      <c r="I705" s="6"/>
    </row>
    <row r="706" spans="1:9" ht="15.75" customHeight="1">
      <c r="A706" s="4"/>
      <c r="B706" s="4"/>
      <c r="C706" s="4"/>
      <c r="D706" s="4"/>
      <c r="E706" s="4"/>
      <c r="F706" s="4"/>
      <c r="G706" s="4"/>
      <c r="H706" s="6"/>
      <c r="I706" s="6"/>
    </row>
    <row r="707" spans="1:9" ht="15.75" customHeight="1">
      <c r="A707" s="4"/>
      <c r="B707" s="4"/>
      <c r="C707" s="4"/>
      <c r="D707" s="4"/>
      <c r="E707" s="4"/>
      <c r="F707" s="4"/>
      <c r="G707" s="4"/>
      <c r="H707" s="6"/>
      <c r="I707" s="6"/>
    </row>
    <row r="708" spans="1:9" ht="15.75" customHeight="1">
      <c r="A708" s="4"/>
      <c r="B708" s="4"/>
      <c r="C708" s="4"/>
      <c r="D708" s="4"/>
      <c r="E708" s="4"/>
      <c r="F708" s="4"/>
      <c r="G708" s="4"/>
      <c r="H708" s="6"/>
      <c r="I708" s="6"/>
    </row>
    <row r="709" spans="1:9" ht="15.75" customHeight="1">
      <c r="A709" s="4"/>
      <c r="B709" s="4"/>
      <c r="C709" s="4"/>
      <c r="D709" s="4"/>
      <c r="E709" s="4"/>
      <c r="F709" s="4"/>
      <c r="G709" s="4"/>
      <c r="H709" s="6"/>
      <c r="I709" s="6"/>
    </row>
    <row r="710" spans="1:9" ht="15.75" customHeight="1">
      <c r="A710" s="4"/>
      <c r="B710" s="4"/>
      <c r="C710" s="4"/>
      <c r="D710" s="4"/>
      <c r="E710" s="4"/>
      <c r="F710" s="4"/>
      <c r="G710" s="4"/>
      <c r="H710" s="6"/>
      <c r="I710" s="6"/>
    </row>
    <row r="711" spans="1:9" ht="15.75" customHeight="1">
      <c r="A711" s="4"/>
      <c r="B711" s="4"/>
      <c r="C711" s="4"/>
      <c r="D711" s="4"/>
      <c r="E711" s="4"/>
      <c r="F711" s="4"/>
      <c r="G711" s="4"/>
      <c r="H711" s="6"/>
      <c r="I711" s="6"/>
    </row>
    <row r="712" spans="1:9" ht="15.75" customHeight="1">
      <c r="A712" s="4"/>
      <c r="B712" s="4"/>
      <c r="C712" s="4"/>
      <c r="D712" s="4"/>
      <c r="E712" s="4"/>
      <c r="F712" s="4"/>
      <c r="G712" s="4"/>
      <c r="H712" s="6"/>
      <c r="I712" s="6"/>
    </row>
    <row r="713" spans="1:9" ht="15.75" customHeight="1">
      <c r="A713" s="4"/>
      <c r="B713" s="4"/>
      <c r="C713" s="4"/>
      <c r="D713" s="4"/>
      <c r="E713" s="4"/>
      <c r="F713" s="4"/>
      <c r="G713" s="4"/>
      <c r="H713" s="6"/>
      <c r="I713" s="6"/>
    </row>
    <row r="714" spans="1:9" ht="15.75" customHeight="1">
      <c r="A714" s="4"/>
      <c r="B714" s="4"/>
      <c r="C714" s="4"/>
      <c r="D714" s="4"/>
      <c r="E714" s="4"/>
      <c r="F714" s="4"/>
      <c r="G714" s="4"/>
      <c r="H714" s="6"/>
      <c r="I714" s="6"/>
    </row>
    <row r="715" spans="1:9" ht="15.75" customHeight="1">
      <c r="A715" s="4"/>
      <c r="B715" s="4"/>
      <c r="C715" s="4"/>
      <c r="D715" s="4"/>
      <c r="E715" s="4"/>
      <c r="F715" s="4"/>
      <c r="G715" s="4"/>
      <c r="H715" s="6"/>
      <c r="I715" s="6"/>
    </row>
    <row r="716" spans="1:9" ht="15.75" customHeight="1">
      <c r="A716" s="4"/>
      <c r="B716" s="4"/>
      <c r="C716" s="4"/>
      <c r="D716" s="4"/>
      <c r="E716" s="4"/>
      <c r="F716" s="4"/>
      <c r="G716" s="4"/>
      <c r="H716" s="6"/>
      <c r="I716" s="6"/>
    </row>
    <row r="717" spans="1:9" ht="15.75" customHeight="1">
      <c r="A717" s="4"/>
      <c r="B717" s="4"/>
      <c r="C717" s="4"/>
      <c r="D717" s="4"/>
      <c r="E717" s="4"/>
      <c r="F717" s="4"/>
      <c r="G717" s="4"/>
      <c r="H717" s="6"/>
      <c r="I717" s="6"/>
    </row>
    <row r="718" spans="1:9" ht="15.75" customHeight="1">
      <c r="A718" s="4"/>
      <c r="B718" s="4"/>
      <c r="C718" s="4"/>
      <c r="D718" s="4"/>
      <c r="E718" s="4"/>
      <c r="F718" s="4"/>
      <c r="G718" s="4"/>
      <c r="H718" s="6"/>
      <c r="I718" s="6"/>
    </row>
    <row r="719" spans="1:9" ht="15.75" customHeight="1">
      <c r="A719" s="4"/>
      <c r="B719" s="4"/>
      <c r="C719" s="4"/>
      <c r="D719" s="4"/>
      <c r="E719" s="4"/>
      <c r="F719" s="4"/>
      <c r="G719" s="4"/>
      <c r="H719" s="6"/>
      <c r="I719" s="6"/>
    </row>
    <row r="720" spans="1:9" ht="15.75" customHeight="1">
      <c r="A720" s="4"/>
      <c r="B720" s="4"/>
      <c r="C720" s="4"/>
      <c r="D720" s="4"/>
      <c r="E720" s="4"/>
      <c r="F720" s="4"/>
      <c r="G720" s="4"/>
      <c r="H720" s="6"/>
      <c r="I720" s="6"/>
    </row>
    <row r="721" spans="1:9" ht="15.75" customHeight="1">
      <c r="A721" s="4"/>
      <c r="B721" s="4"/>
      <c r="C721" s="4"/>
      <c r="D721" s="4"/>
      <c r="E721" s="4"/>
      <c r="F721" s="4"/>
      <c r="G721" s="4"/>
      <c r="H721" s="6"/>
      <c r="I721" s="6"/>
    </row>
    <row r="722" spans="1:9" ht="15.75" customHeight="1">
      <c r="A722" s="4"/>
      <c r="B722" s="4"/>
      <c r="C722" s="4"/>
      <c r="D722" s="4"/>
      <c r="E722" s="4"/>
      <c r="F722" s="4"/>
      <c r="G722" s="4"/>
      <c r="H722" s="6"/>
      <c r="I722" s="6"/>
    </row>
    <row r="723" spans="1:9" ht="15.75" customHeight="1">
      <c r="A723" s="4"/>
      <c r="B723" s="4"/>
      <c r="C723" s="4"/>
      <c r="D723" s="4"/>
      <c r="E723" s="4"/>
      <c r="F723" s="4"/>
      <c r="G723" s="4"/>
      <c r="H723" s="6"/>
      <c r="I723" s="6"/>
    </row>
    <row r="724" spans="1:9" ht="15.75" customHeight="1">
      <c r="A724" s="4"/>
      <c r="B724" s="4"/>
      <c r="C724" s="4"/>
      <c r="D724" s="4"/>
      <c r="E724" s="4"/>
      <c r="F724" s="4"/>
      <c r="G724" s="4"/>
      <c r="H724" s="6"/>
      <c r="I724" s="6"/>
    </row>
    <row r="725" spans="1:9" ht="15.75" customHeight="1">
      <c r="A725" s="4"/>
      <c r="B725" s="4"/>
      <c r="C725" s="4"/>
      <c r="D725" s="4"/>
      <c r="E725" s="4"/>
      <c r="F725" s="4"/>
      <c r="G725" s="4"/>
      <c r="H725" s="6"/>
      <c r="I725" s="6"/>
    </row>
    <row r="726" spans="1:9" ht="15.75" customHeight="1">
      <c r="A726" s="4"/>
      <c r="B726" s="4"/>
      <c r="C726" s="4"/>
      <c r="D726" s="4"/>
      <c r="E726" s="4"/>
      <c r="F726" s="4"/>
      <c r="G726" s="4"/>
      <c r="H726" s="6"/>
      <c r="I726" s="6"/>
    </row>
    <row r="727" spans="1:9" ht="15.75" customHeight="1">
      <c r="A727" s="4"/>
      <c r="B727" s="4"/>
      <c r="C727" s="4"/>
      <c r="D727" s="4"/>
      <c r="E727" s="4"/>
      <c r="F727" s="4"/>
      <c r="G727" s="4"/>
      <c r="H727" s="6"/>
      <c r="I727" s="6"/>
    </row>
    <row r="728" spans="1:9" ht="15.75" customHeight="1">
      <c r="A728" s="4"/>
      <c r="B728" s="4"/>
      <c r="C728" s="4"/>
      <c r="D728" s="4"/>
      <c r="E728" s="4"/>
      <c r="F728" s="4"/>
      <c r="G728" s="4"/>
      <c r="H728" s="6"/>
      <c r="I728" s="6"/>
    </row>
    <row r="729" spans="1:9" ht="15.75" customHeight="1">
      <c r="A729" s="4"/>
      <c r="B729" s="4"/>
      <c r="C729" s="4"/>
      <c r="D729" s="4"/>
      <c r="E729" s="4"/>
      <c r="F729" s="4"/>
      <c r="G729" s="4"/>
      <c r="H729" s="6"/>
      <c r="I729" s="6"/>
    </row>
    <row r="730" spans="1:9" ht="15.75" customHeight="1">
      <c r="A730" s="4"/>
      <c r="B730" s="4"/>
      <c r="C730" s="4"/>
      <c r="D730" s="4"/>
      <c r="E730" s="4"/>
      <c r="F730" s="4"/>
      <c r="G730" s="4"/>
      <c r="H730" s="6"/>
      <c r="I730" s="6"/>
    </row>
    <row r="731" spans="1:9" ht="15.75" customHeight="1">
      <c r="A731" s="4"/>
      <c r="B731" s="4"/>
      <c r="C731" s="4"/>
      <c r="D731" s="4"/>
      <c r="E731" s="4"/>
      <c r="F731" s="4"/>
      <c r="G731" s="4"/>
      <c r="H731" s="6"/>
      <c r="I731" s="6"/>
    </row>
    <row r="732" spans="1:9" ht="15.75" customHeight="1">
      <c r="A732" s="4"/>
      <c r="B732" s="4"/>
      <c r="C732" s="4"/>
      <c r="D732" s="4"/>
      <c r="E732" s="4"/>
      <c r="F732" s="4"/>
      <c r="G732" s="4"/>
      <c r="H732" s="6"/>
      <c r="I732" s="6"/>
    </row>
    <row r="733" spans="1:9" ht="15.75" customHeight="1">
      <c r="A733" s="4"/>
      <c r="B733" s="4"/>
      <c r="C733" s="4"/>
      <c r="D733" s="4"/>
      <c r="E733" s="4"/>
      <c r="F733" s="4"/>
      <c r="G733" s="4"/>
      <c r="H733" s="6"/>
      <c r="I733" s="6"/>
    </row>
    <row r="734" spans="1:9" ht="15.75" customHeight="1">
      <c r="A734" s="4"/>
      <c r="B734" s="4"/>
      <c r="C734" s="4"/>
      <c r="D734" s="4"/>
      <c r="E734" s="4"/>
      <c r="F734" s="4"/>
      <c r="G734" s="4"/>
      <c r="H734" s="6"/>
      <c r="I734" s="6"/>
    </row>
    <row r="735" spans="1:9" ht="15.75" customHeight="1">
      <c r="A735" s="4"/>
      <c r="B735" s="4"/>
      <c r="C735" s="4"/>
      <c r="D735" s="4"/>
      <c r="E735" s="4"/>
      <c r="F735" s="4"/>
      <c r="G735" s="4"/>
      <c r="H735" s="6"/>
      <c r="I735" s="6"/>
    </row>
    <row r="736" spans="1:9" ht="15.75" customHeight="1">
      <c r="A736" s="4"/>
      <c r="B736" s="4"/>
      <c r="C736" s="4"/>
      <c r="D736" s="4"/>
      <c r="E736" s="4"/>
      <c r="F736" s="4"/>
      <c r="G736" s="4"/>
      <c r="H736" s="6"/>
      <c r="I736" s="6"/>
    </row>
    <row r="737" spans="1:9" ht="15.75" customHeight="1">
      <c r="A737" s="4"/>
      <c r="B737" s="4"/>
      <c r="C737" s="4"/>
      <c r="D737" s="4"/>
      <c r="E737" s="4"/>
      <c r="F737" s="4"/>
      <c r="G737" s="4"/>
      <c r="H737" s="6"/>
      <c r="I737" s="6"/>
    </row>
    <row r="738" spans="1:9" ht="15.75" customHeight="1">
      <c r="A738" s="4"/>
      <c r="B738" s="4"/>
      <c r="C738" s="4"/>
      <c r="D738" s="4"/>
      <c r="E738" s="4"/>
      <c r="F738" s="4"/>
      <c r="G738" s="4"/>
      <c r="H738" s="6"/>
      <c r="I738" s="6"/>
    </row>
    <row r="739" spans="1:9" ht="15.75" customHeight="1">
      <c r="A739" s="4"/>
      <c r="B739" s="4"/>
      <c r="C739" s="4"/>
      <c r="D739" s="4"/>
      <c r="E739" s="4"/>
      <c r="F739" s="4"/>
      <c r="G739" s="4"/>
      <c r="H739" s="6"/>
      <c r="I739" s="6"/>
    </row>
    <row r="740" spans="1:9" ht="15.75" customHeight="1">
      <c r="A740" s="4"/>
      <c r="B740" s="4"/>
      <c r="C740" s="4"/>
      <c r="D740" s="4"/>
      <c r="E740" s="4"/>
      <c r="F740" s="4"/>
      <c r="G740" s="4"/>
      <c r="H740" s="6"/>
      <c r="I740" s="6"/>
    </row>
    <row r="741" spans="1:9" ht="15.75" customHeight="1">
      <c r="A741" s="4"/>
      <c r="B741" s="4"/>
      <c r="C741" s="4"/>
      <c r="D741" s="4"/>
      <c r="E741" s="4"/>
      <c r="F741" s="4"/>
      <c r="G741" s="4"/>
      <c r="H741" s="6"/>
      <c r="I741" s="6"/>
    </row>
    <row r="742" spans="1:9" ht="15.75" customHeight="1">
      <c r="A742" s="4"/>
      <c r="B742" s="4"/>
      <c r="C742" s="4"/>
      <c r="D742" s="4"/>
      <c r="E742" s="4"/>
      <c r="F742" s="4"/>
      <c r="G742" s="4"/>
      <c r="H742" s="6"/>
      <c r="I742" s="6"/>
    </row>
    <row r="743" spans="1:9" ht="15.75" customHeight="1">
      <c r="A743" s="4"/>
      <c r="B743" s="4"/>
      <c r="C743" s="4"/>
      <c r="D743" s="4"/>
      <c r="E743" s="4"/>
      <c r="F743" s="4"/>
      <c r="G743" s="4"/>
      <c r="H743" s="6"/>
      <c r="I743" s="6"/>
    </row>
    <row r="744" spans="1:9" ht="15.75" customHeight="1">
      <c r="A744" s="4"/>
      <c r="B744" s="4"/>
      <c r="C744" s="4"/>
      <c r="D744" s="4"/>
      <c r="E744" s="4"/>
      <c r="F744" s="4"/>
      <c r="G744" s="4"/>
      <c r="H744" s="6"/>
      <c r="I744" s="6"/>
    </row>
    <row r="745" spans="1:9" ht="15.75" customHeight="1">
      <c r="A745" s="4"/>
      <c r="B745" s="4"/>
      <c r="C745" s="4"/>
      <c r="D745" s="4"/>
      <c r="E745" s="4"/>
      <c r="F745" s="4"/>
      <c r="G745" s="4"/>
      <c r="H745" s="6"/>
      <c r="I745" s="6"/>
    </row>
    <row r="746" spans="1:9" ht="15.75" customHeight="1">
      <c r="A746" s="4"/>
      <c r="B746" s="4"/>
      <c r="C746" s="4"/>
      <c r="D746" s="4"/>
      <c r="E746" s="4"/>
      <c r="F746" s="4"/>
      <c r="G746" s="4"/>
      <c r="H746" s="6"/>
      <c r="I746" s="6"/>
    </row>
    <row r="747" spans="1:9" ht="15.75" customHeight="1">
      <c r="A747" s="4"/>
      <c r="B747" s="4"/>
      <c r="C747" s="4"/>
      <c r="D747" s="4"/>
      <c r="E747" s="4"/>
      <c r="F747" s="4"/>
      <c r="G747" s="4"/>
      <c r="H747" s="6"/>
      <c r="I747" s="6"/>
    </row>
    <row r="748" spans="1:9" ht="15.75" customHeight="1">
      <c r="A748" s="4"/>
      <c r="B748" s="4"/>
      <c r="C748" s="4"/>
      <c r="D748" s="4"/>
      <c r="E748" s="4"/>
      <c r="F748" s="4"/>
      <c r="G748" s="4"/>
      <c r="H748" s="6"/>
      <c r="I748" s="6"/>
    </row>
    <row r="749" spans="1:9" ht="15.75" customHeight="1">
      <c r="A749" s="4"/>
      <c r="B749" s="4"/>
      <c r="C749" s="4"/>
      <c r="D749" s="4"/>
      <c r="E749" s="4"/>
      <c r="F749" s="4"/>
      <c r="G749" s="4"/>
      <c r="H749" s="6"/>
      <c r="I749" s="6"/>
    </row>
    <row r="750" spans="1:9" ht="15.75" customHeight="1">
      <c r="A750" s="4"/>
      <c r="B750" s="4"/>
      <c r="C750" s="4"/>
      <c r="D750" s="4"/>
      <c r="E750" s="4"/>
      <c r="F750" s="4"/>
      <c r="G750" s="4"/>
      <c r="H750" s="6"/>
      <c r="I750" s="6"/>
    </row>
    <row r="751" spans="1:9" ht="15.75" customHeight="1">
      <c r="A751" s="4"/>
      <c r="B751" s="4"/>
      <c r="C751" s="4"/>
      <c r="D751" s="4"/>
      <c r="E751" s="4"/>
      <c r="F751" s="4"/>
      <c r="G751" s="4"/>
      <c r="H751" s="6"/>
      <c r="I751" s="6"/>
    </row>
    <row r="752" spans="1:9" ht="15.75" customHeight="1">
      <c r="A752" s="4"/>
      <c r="B752" s="4"/>
      <c r="C752" s="4"/>
      <c r="D752" s="4"/>
      <c r="E752" s="4"/>
      <c r="F752" s="4"/>
      <c r="G752" s="4"/>
      <c r="H752" s="6"/>
      <c r="I752" s="6"/>
    </row>
    <row r="753" spans="1:9" ht="15.75" customHeight="1">
      <c r="A753" s="4"/>
      <c r="B753" s="4"/>
      <c r="C753" s="4"/>
      <c r="D753" s="4"/>
      <c r="E753" s="4"/>
      <c r="F753" s="4"/>
      <c r="G753" s="4"/>
      <c r="H753" s="6"/>
      <c r="I753" s="6"/>
    </row>
    <row r="754" spans="1:9" ht="15.75" customHeight="1">
      <c r="A754" s="4"/>
      <c r="B754" s="4"/>
      <c r="C754" s="4"/>
      <c r="D754" s="4"/>
      <c r="E754" s="4"/>
      <c r="F754" s="4"/>
      <c r="G754" s="4"/>
      <c r="H754" s="6"/>
      <c r="I754" s="6"/>
    </row>
    <row r="755" spans="1:9" ht="15.75" customHeight="1">
      <c r="A755" s="4"/>
      <c r="B755" s="4"/>
      <c r="C755" s="4"/>
      <c r="D755" s="4"/>
      <c r="E755" s="4"/>
      <c r="F755" s="4"/>
      <c r="G755" s="4"/>
      <c r="H755" s="6"/>
      <c r="I755" s="6"/>
    </row>
    <row r="756" spans="1:9" ht="15.75" customHeight="1">
      <c r="A756" s="4"/>
      <c r="B756" s="4"/>
      <c r="C756" s="4"/>
      <c r="D756" s="4"/>
      <c r="E756" s="4"/>
      <c r="F756" s="4"/>
      <c r="G756" s="4"/>
      <c r="H756" s="6"/>
      <c r="I756" s="6"/>
    </row>
    <row r="757" spans="1:9" ht="15.75" customHeight="1">
      <c r="A757" s="4"/>
      <c r="B757" s="4"/>
      <c r="C757" s="4"/>
      <c r="D757" s="4"/>
      <c r="E757" s="4"/>
      <c r="F757" s="4"/>
      <c r="G757" s="4"/>
      <c r="H757" s="6"/>
      <c r="I757" s="6"/>
    </row>
    <row r="758" spans="1:9" ht="15.75" customHeight="1">
      <c r="A758" s="4"/>
      <c r="B758" s="4"/>
      <c r="C758" s="4"/>
      <c r="D758" s="4"/>
      <c r="E758" s="4"/>
      <c r="F758" s="4"/>
      <c r="G758" s="4"/>
      <c r="H758" s="6"/>
      <c r="I758" s="6"/>
    </row>
    <row r="759" spans="1:9" ht="15.75" customHeight="1">
      <c r="A759" s="4"/>
      <c r="B759" s="4"/>
      <c r="C759" s="4"/>
      <c r="D759" s="4"/>
      <c r="E759" s="4"/>
      <c r="F759" s="4"/>
      <c r="G759" s="4"/>
      <c r="H759" s="6"/>
      <c r="I759" s="6"/>
    </row>
    <row r="760" spans="1:9" ht="15.75" customHeight="1">
      <c r="A760" s="4"/>
      <c r="B760" s="4"/>
      <c r="C760" s="4"/>
      <c r="D760" s="4"/>
      <c r="E760" s="4"/>
      <c r="F760" s="4"/>
      <c r="G760" s="4"/>
      <c r="H760" s="6"/>
      <c r="I760" s="6"/>
    </row>
    <row r="761" spans="1:9" ht="15.75" customHeight="1">
      <c r="A761" s="4"/>
      <c r="B761" s="4"/>
      <c r="C761" s="4"/>
      <c r="D761" s="4"/>
      <c r="E761" s="4"/>
      <c r="F761" s="4"/>
      <c r="G761" s="4"/>
      <c r="H761" s="6"/>
      <c r="I761" s="6"/>
    </row>
    <row r="762" spans="1:9" ht="15.75" customHeight="1">
      <c r="A762" s="4"/>
      <c r="B762" s="4"/>
      <c r="C762" s="4"/>
      <c r="D762" s="4"/>
      <c r="E762" s="4"/>
      <c r="F762" s="4"/>
      <c r="G762" s="4"/>
      <c r="H762" s="6"/>
      <c r="I762" s="6"/>
    </row>
    <row r="763" spans="1:9" ht="15.75" customHeight="1">
      <c r="A763" s="4"/>
      <c r="B763" s="4"/>
      <c r="C763" s="4"/>
      <c r="D763" s="4"/>
      <c r="E763" s="4"/>
      <c r="F763" s="4"/>
      <c r="G763" s="4"/>
      <c r="H763" s="6"/>
      <c r="I763" s="6"/>
    </row>
    <row r="764" spans="1:9" ht="15.75" customHeight="1">
      <c r="A764" s="4"/>
      <c r="B764" s="4"/>
      <c r="C764" s="4"/>
      <c r="D764" s="4"/>
      <c r="E764" s="4"/>
      <c r="F764" s="4"/>
      <c r="G764" s="4"/>
      <c r="H764" s="6"/>
      <c r="I764" s="6"/>
    </row>
    <row r="765" spans="1:9" ht="15.75" customHeight="1">
      <c r="A765" s="4"/>
      <c r="B765" s="4"/>
      <c r="C765" s="4"/>
      <c r="D765" s="4"/>
      <c r="E765" s="4"/>
      <c r="F765" s="4"/>
      <c r="G765" s="4"/>
      <c r="H765" s="6"/>
      <c r="I765" s="6"/>
    </row>
    <row r="766" spans="1:9" ht="15.75" customHeight="1">
      <c r="A766" s="4"/>
      <c r="B766" s="4"/>
      <c r="C766" s="4"/>
      <c r="D766" s="4"/>
      <c r="E766" s="4"/>
      <c r="F766" s="4"/>
      <c r="G766" s="4"/>
      <c r="H766" s="6"/>
      <c r="I766" s="6"/>
    </row>
    <row r="767" spans="1:9" ht="15.75" customHeight="1">
      <c r="A767" s="4"/>
      <c r="B767" s="4"/>
      <c r="C767" s="4"/>
      <c r="D767" s="4"/>
      <c r="E767" s="4"/>
      <c r="F767" s="4"/>
      <c r="G767" s="4"/>
      <c r="H767" s="6"/>
      <c r="I767" s="6"/>
    </row>
    <row r="768" spans="1:9" ht="15.75" customHeight="1">
      <c r="A768" s="4"/>
      <c r="B768" s="4"/>
      <c r="C768" s="4"/>
      <c r="D768" s="4"/>
      <c r="E768" s="4"/>
      <c r="F768" s="4"/>
      <c r="G768" s="4"/>
      <c r="H768" s="6"/>
      <c r="I768" s="6"/>
    </row>
    <row r="769" spans="1:9" ht="15.75" customHeight="1">
      <c r="A769" s="4"/>
      <c r="B769" s="4"/>
      <c r="C769" s="4"/>
      <c r="D769" s="4"/>
      <c r="E769" s="4"/>
      <c r="F769" s="4"/>
      <c r="G769" s="4"/>
      <c r="H769" s="6"/>
      <c r="I769" s="6"/>
    </row>
    <row r="770" spans="1:9" ht="15.75" customHeight="1">
      <c r="A770" s="4"/>
      <c r="B770" s="4"/>
      <c r="C770" s="4"/>
      <c r="D770" s="4"/>
      <c r="E770" s="4"/>
      <c r="F770" s="4"/>
      <c r="G770" s="4"/>
      <c r="H770" s="6"/>
      <c r="I770" s="6"/>
    </row>
    <row r="771" spans="1:9" ht="15.75" customHeight="1">
      <c r="A771" s="4"/>
      <c r="B771" s="4"/>
      <c r="C771" s="4"/>
      <c r="D771" s="4"/>
      <c r="E771" s="4"/>
      <c r="F771" s="4"/>
      <c r="G771" s="4"/>
      <c r="H771" s="6"/>
      <c r="I771" s="6"/>
    </row>
    <row r="772" spans="1:9" ht="15.75" customHeight="1">
      <c r="A772" s="4"/>
      <c r="B772" s="4"/>
      <c r="C772" s="4"/>
      <c r="D772" s="4"/>
      <c r="E772" s="4"/>
      <c r="F772" s="4"/>
      <c r="G772" s="4"/>
      <c r="H772" s="6"/>
      <c r="I772" s="6"/>
    </row>
    <row r="773" spans="1:9" ht="15.75" customHeight="1">
      <c r="A773" s="4"/>
      <c r="B773" s="4"/>
      <c r="C773" s="4"/>
      <c r="D773" s="4"/>
      <c r="E773" s="4"/>
      <c r="F773" s="4"/>
      <c r="G773" s="4"/>
      <c r="H773" s="6"/>
      <c r="I773" s="6"/>
    </row>
    <row r="774" spans="1:9" ht="15.75" customHeight="1">
      <c r="A774" s="4"/>
      <c r="B774" s="4"/>
      <c r="C774" s="4"/>
      <c r="D774" s="4"/>
      <c r="E774" s="4"/>
      <c r="F774" s="4"/>
      <c r="G774" s="4"/>
      <c r="H774" s="6"/>
      <c r="I774" s="6"/>
    </row>
    <row r="775" spans="1:9" ht="15.75" customHeight="1">
      <c r="A775" s="4"/>
      <c r="B775" s="4"/>
      <c r="C775" s="4"/>
      <c r="D775" s="4"/>
      <c r="E775" s="4"/>
      <c r="F775" s="4"/>
      <c r="G775" s="4"/>
      <c r="H775" s="6"/>
      <c r="I775" s="6"/>
    </row>
    <row r="776" spans="1:9" ht="15.75" customHeight="1">
      <c r="A776" s="4"/>
      <c r="B776" s="4"/>
      <c r="C776" s="4"/>
      <c r="D776" s="4"/>
      <c r="E776" s="4"/>
      <c r="F776" s="4"/>
      <c r="G776" s="4"/>
      <c r="H776" s="6"/>
      <c r="I776" s="6"/>
    </row>
    <row r="777" spans="1:9" ht="15.75" customHeight="1">
      <c r="A777" s="4"/>
      <c r="B777" s="4"/>
      <c r="C777" s="4"/>
      <c r="D777" s="4"/>
      <c r="E777" s="4"/>
      <c r="F777" s="4"/>
      <c r="G777" s="4"/>
      <c r="H777" s="6"/>
      <c r="I777" s="6"/>
    </row>
    <row r="778" spans="1:9" ht="15.75" customHeight="1">
      <c r="A778" s="4"/>
      <c r="B778" s="4"/>
      <c r="C778" s="4"/>
      <c r="D778" s="4"/>
      <c r="E778" s="4"/>
      <c r="F778" s="4"/>
      <c r="G778" s="4"/>
      <c r="H778" s="6"/>
      <c r="I778" s="6"/>
    </row>
    <row r="779" spans="1:9" ht="15.75" customHeight="1">
      <c r="A779" s="4"/>
      <c r="B779" s="4"/>
      <c r="C779" s="4"/>
      <c r="D779" s="4"/>
      <c r="E779" s="4"/>
      <c r="F779" s="4"/>
      <c r="G779" s="4"/>
      <c r="H779" s="6"/>
      <c r="I779" s="6"/>
    </row>
    <row r="780" spans="1:9" ht="15.75" customHeight="1">
      <c r="A780" s="4"/>
      <c r="B780" s="4"/>
      <c r="C780" s="4"/>
      <c r="D780" s="4"/>
      <c r="E780" s="4"/>
      <c r="F780" s="4"/>
      <c r="G780" s="4"/>
      <c r="H780" s="6"/>
      <c r="I780" s="6"/>
    </row>
    <row r="781" spans="1:9" ht="15.75" customHeight="1">
      <c r="A781" s="4"/>
      <c r="B781" s="4"/>
      <c r="C781" s="4"/>
      <c r="D781" s="4"/>
      <c r="E781" s="4"/>
      <c r="F781" s="4"/>
      <c r="G781" s="4"/>
      <c r="H781" s="6"/>
      <c r="I781" s="6"/>
    </row>
    <row r="782" spans="1:9" ht="15.75" customHeight="1">
      <c r="A782" s="4"/>
      <c r="B782" s="4"/>
      <c r="C782" s="4"/>
      <c r="D782" s="4"/>
      <c r="E782" s="4"/>
      <c r="F782" s="4"/>
      <c r="G782" s="4"/>
      <c r="H782" s="6"/>
      <c r="I782" s="6"/>
    </row>
    <row r="783" spans="1:9" ht="15.75" customHeight="1">
      <c r="A783" s="4"/>
      <c r="B783" s="4"/>
      <c r="C783" s="4"/>
      <c r="D783" s="4"/>
      <c r="E783" s="4"/>
      <c r="F783" s="4"/>
      <c r="G783" s="4"/>
      <c r="H783" s="6"/>
      <c r="I783" s="6"/>
    </row>
    <row r="784" spans="1:9" ht="15.75" customHeight="1">
      <c r="A784" s="4"/>
      <c r="B784" s="4"/>
      <c r="C784" s="4"/>
      <c r="D784" s="4"/>
      <c r="E784" s="4"/>
      <c r="F784" s="4"/>
      <c r="G784" s="4"/>
      <c r="H784" s="6"/>
      <c r="I784" s="6"/>
    </row>
    <row r="785" spans="1:9" ht="15.75" customHeight="1">
      <c r="A785" s="4"/>
      <c r="B785" s="4"/>
      <c r="C785" s="4"/>
      <c r="D785" s="4"/>
      <c r="E785" s="4"/>
      <c r="F785" s="4"/>
      <c r="G785" s="4"/>
      <c r="H785" s="6"/>
      <c r="I785" s="6"/>
    </row>
    <row r="786" spans="1:9" ht="15.75" customHeight="1">
      <c r="A786" s="4"/>
      <c r="B786" s="4"/>
      <c r="C786" s="4"/>
      <c r="D786" s="4"/>
      <c r="E786" s="4"/>
      <c r="F786" s="4"/>
      <c r="G786" s="4"/>
      <c r="H786" s="6"/>
      <c r="I786" s="6"/>
    </row>
    <row r="787" spans="1:9" ht="15.75" customHeight="1">
      <c r="A787" s="4"/>
      <c r="B787" s="4"/>
      <c r="C787" s="4"/>
      <c r="D787" s="4"/>
      <c r="E787" s="4"/>
      <c r="F787" s="4"/>
      <c r="G787" s="4"/>
      <c r="H787" s="6"/>
      <c r="I787" s="6"/>
    </row>
    <row r="788" spans="1:9" ht="15.75" customHeight="1">
      <c r="A788" s="4"/>
      <c r="B788" s="4"/>
      <c r="C788" s="4"/>
      <c r="D788" s="4"/>
      <c r="E788" s="4"/>
      <c r="F788" s="4"/>
      <c r="G788" s="4"/>
      <c r="H788" s="6"/>
      <c r="I788" s="6"/>
    </row>
    <row r="789" spans="1:9" ht="15.75" customHeight="1">
      <c r="A789" s="4"/>
      <c r="B789" s="4"/>
      <c r="C789" s="4"/>
      <c r="D789" s="4"/>
      <c r="E789" s="4"/>
      <c r="F789" s="4"/>
      <c r="G789" s="4"/>
      <c r="H789" s="6"/>
      <c r="I789" s="6"/>
    </row>
    <row r="790" spans="1:9" ht="15.75" customHeight="1">
      <c r="A790" s="4"/>
      <c r="B790" s="4"/>
      <c r="C790" s="4"/>
      <c r="D790" s="4"/>
      <c r="E790" s="4"/>
      <c r="F790" s="4"/>
      <c r="G790" s="4"/>
      <c r="H790" s="6"/>
      <c r="I790" s="6"/>
    </row>
    <row r="791" spans="1:9" ht="15.75" customHeight="1">
      <c r="A791" s="4"/>
      <c r="B791" s="4"/>
      <c r="C791" s="4"/>
      <c r="D791" s="4"/>
      <c r="E791" s="4"/>
      <c r="F791" s="4"/>
      <c r="G791" s="4"/>
      <c r="H791" s="6"/>
      <c r="I791" s="6"/>
    </row>
    <row r="792" spans="1:9" ht="15.75" customHeight="1">
      <c r="A792" s="4"/>
      <c r="B792" s="4"/>
      <c r="C792" s="4"/>
      <c r="D792" s="4"/>
      <c r="E792" s="4"/>
      <c r="F792" s="4"/>
      <c r="G792" s="4"/>
      <c r="H792" s="6"/>
      <c r="I792" s="6"/>
    </row>
    <row r="793" spans="1:9" ht="15.75" customHeight="1">
      <c r="A793" s="4"/>
      <c r="B793" s="4"/>
      <c r="C793" s="4"/>
      <c r="D793" s="4"/>
      <c r="E793" s="4"/>
      <c r="F793" s="4"/>
      <c r="G793" s="4"/>
      <c r="H793" s="6"/>
      <c r="I793" s="6"/>
    </row>
    <row r="794" spans="1:9" ht="15.75" customHeight="1">
      <c r="A794" s="4"/>
      <c r="B794" s="4"/>
      <c r="C794" s="4"/>
      <c r="D794" s="4"/>
      <c r="E794" s="4"/>
      <c r="F794" s="4"/>
      <c r="G794" s="4"/>
      <c r="H794" s="6"/>
      <c r="I794" s="6"/>
    </row>
    <row r="795" spans="1:9" ht="15.75" customHeight="1">
      <c r="A795" s="4"/>
      <c r="B795" s="4"/>
      <c r="C795" s="4"/>
      <c r="D795" s="4"/>
      <c r="E795" s="4"/>
      <c r="F795" s="4"/>
      <c r="G795" s="4"/>
      <c r="H795" s="6"/>
      <c r="I795" s="6"/>
    </row>
    <row r="796" spans="1:9" ht="15.75" customHeight="1">
      <c r="A796" s="4"/>
      <c r="B796" s="4"/>
      <c r="C796" s="4"/>
      <c r="D796" s="4"/>
      <c r="E796" s="4"/>
      <c r="F796" s="4"/>
      <c r="G796" s="4"/>
      <c r="H796" s="6"/>
      <c r="I796" s="6"/>
    </row>
    <row r="797" spans="1:9" ht="15.75" customHeight="1">
      <c r="A797" s="4"/>
      <c r="B797" s="4"/>
      <c r="C797" s="4"/>
      <c r="D797" s="4"/>
      <c r="E797" s="4"/>
      <c r="F797" s="4"/>
      <c r="G797" s="4"/>
      <c r="H797" s="6"/>
      <c r="I797" s="6"/>
    </row>
    <row r="798" spans="1:9" ht="15.75" customHeight="1">
      <c r="A798" s="4"/>
      <c r="B798" s="4"/>
      <c r="C798" s="4"/>
      <c r="D798" s="4"/>
      <c r="E798" s="4"/>
      <c r="F798" s="4"/>
      <c r="G798" s="4"/>
      <c r="H798" s="6"/>
      <c r="I798" s="6"/>
    </row>
    <row r="799" spans="1:9" ht="15.75" customHeight="1">
      <c r="A799" s="4"/>
      <c r="B799" s="4"/>
      <c r="C799" s="4"/>
      <c r="D799" s="4"/>
      <c r="E799" s="4"/>
      <c r="F799" s="4"/>
      <c r="G799" s="4"/>
      <c r="H799" s="6"/>
      <c r="I799" s="6"/>
    </row>
    <row r="800" spans="1:9" ht="15.75" customHeight="1">
      <c r="A800" s="4"/>
      <c r="B800" s="4"/>
      <c r="C800" s="4"/>
      <c r="D800" s="4"/>
      <c r="E800" s="4"/>
      <c r="F800" s="4"/>
      <c r="G800" s="4"/>
      <c r="H800" s="6"/>
      <c r="I800" s="6"/>
    </row>
    <row r="801" spans="1:9" ht="15.75" customHeight="1">
      <c r="A801" s="4"/>
      <c r="B801" s="4"/>
      <c r="C801" s="4"/>
      <c r="D801" s="4"/>
      <c r="E801" s="4"/>
      <c r="F801" s="4"/>
      <c r="G801" s="4"/>
      <c r="H801" s="6"/>
      <c r="I801" s="6"/>
    </row>
    <row r="802" spans="1:9" ht="15.75" customHeight="1">
      <c r="A802" s="4"/>
      <c r="B802" s="4"/>
      <c r="C802" s="4"/>
      <c r="D802" s="4"/>
      <c r="E802" s="4"/>
      <c r="F802" s="4"/>
      <c r="G802" s="4"/>
      <c r="H802" s="6"/>
      <c r="I802" s="6"/>
    </row>
    <row r="803" spans="1:9" ht="15.75" customHeight="1">
      <c r="A803" s="4"/>
      <c r="B803" s="4"/>
      <c r="C803" s="4"/>
      <c r="D803" s="4"/>
      <c r="E803" s="4"/>
      <c r="F803" s="4"/>
      <c r="G803" s="4"/>
      <c r="H803" s="6"/>
      <c r="I803" s="6"/>
    </row>
    <row r="804" spans="1:9" ht="15.75" customHeight="1">
      <c r="A804" s="4"/>
      <c r="B804" s="4"/>
      <c r="C804" s="4"/>
      <c r="D804" s="4"/>
      <c r="E804" s="4"/>
      <c r="F804" s="4"/>
      <c r="G804" s="4"/>
      <c r="H804" s="6"/>
      <c r="I804" s="6"/>
    </row>
    <row r="805" spans="1:9" ht="15.75" customHeight="1">
      <c r="A805" s="4"/>
      <c r="B805" s="4"/>
      <c r="C805" s="4"/>
      <c r="D805" s="4"/>
      <c r="E805" s="4"/>
      <c r="F805" s="4"/>
      <c r="G805" s="4"/>
      <c r="H805" s="6"/>
      <c r="I805" s="6"/>
    </row>
    <row r="806" spans="1:9" ht="15.75" customHeight="1">
      <c r="A806" s="4"/>
      <c r="B806" s="4"/>
      <c r="C806" s="4"/>
      <c r="D806" s="4"/>
      <c r="E806" s="4"/>
      <c r="F806" s="4"/>
      <c r="G806" s="4"/>
      <c r="H806" s="6"/>
      <c r="I806" s="6"/>
    </row>
    <row r="807" spans="1:9" ht="15.75" customHeight="1">
      <c r="A807" s="4"/>
      <c r="B807" s="4"/>
      <c r="C807" s="4"/>
      <c r="D807" s="4"/>
      <c r="E807" s="4"/>
      <c r="F807" s="4"/>
      <c r="G807" s="4"/>
      <c r="H807" s="6"/>
      <c r="I807" s="6"/>
    </row>
    <row r="808" spans="1:9" ht="15.75" customHeight="1">
      <c r="A808" s="4"/>
      <c r="B808" s="4"/>
      <c r="C808" s="4"/>
      <c r="D808" s="4"/>
      <c r="E808" s="4"/>
      <c r="F808" s="4"/>
      <c r="G808" s="4"/>
      <c r="H808" s="6"/>
      <c r="I808" s="6"/>
    </row>
    <row r="809" spans="1:9" ht="15.75" customHeight="1">
      <c r="A809" s="4"/>
      <c r="B809" s="4"/>
      <c r="C809" s="4"/>
      <c r="D809" s="4"/>
      <c r="E809" s="4"/>
      <c r="F809" s="4"/>
      <c r="G809" s="4"/>
      <c r="H809" s="6"/>
      <c r="I809" s="6"/>
    </row>
    <row r="810" spans="1:9" ht="15.75" customHeight="1">
      <c r="A810" s="4"/>
      <c r="B810" s="4"/>
      <c r="C810" s="4"/>
      <c r="D810" s="4"/>
      <c r="E810" s="4"/>
      <c r="F810" s="4"/>
      <c r="G810" s="4"/>
      <c r="H810" s="6"/>
      <c r="I810" s="6"/>
    </row>
    <row r="811" spans="1:9" ht="15.75" customHeight="1">
      <c r="A811" s="4"/>
      <c r="B811" s="4"/>
      <c r="C811" s="4"/>
      <c r="D811" s="4"/>
      <c r="E811" s="4"/>
      <c r="F811" s="4"/>
      <c r="G811" s="4"/>
      <c r="H811" s="6"/>
      <c r="I811" s="6"/>
    </row>
    <row r="812" spans="1:9" ht="15.75" customHeight="1">
      <c r="A812" s="4"/>
      <c r="B812" s="4"/>
      <c r="C812" s="4"/>
      <c r="D812" s="4"/>
      <c r="E812" s="4"/>
      <c r="F812" s="4"/>
      <c r="G812" s="4"/>
      <c r="H812" s="6"/>
      <c r="I812" s="6"/>
    </row>
    <row r="813" spans="1:9" ht="15.75" customHeight="1">
      <c r="A813" s="4"/>
      <c r="B813" s="4"/>
      <c r="C813" s="4"/>
      <c r="D813" s="4"/>
      <c r="E813" s="4"/>
      <c r="F813" s="4"/>
      <c r="G813" s="4"/>
      <c r="H813" s="6"/>
      <c r="I813" s="6"/>
    </row>
    <row r="814" spans="1:9" ht="15.75" customHeight="1">
      <c r="A814" s="4"/>
      <c r="B814" s="4"/>
      <c r="C814" s="4"/>
      <c r="D814" s="4"/>
      <c r="E814" s="4"/>
      <c r="F814" s="4"/>
      <c r="G814" s="4"/>
      <c r="H814" s="6"/>
      <c r="I814" s="6"/>
    </row>
    <row r="815" spans="1:9" ht="15.75" customHeight="1">
      <c r="A815" s="4"/>
      <c r="B815" s="4"/>
      <c r="C815" s="4"/>
      <c r="D815" s="4"/>
      <c r="E815" s="4"/>
      <c r="F815" s="4"/>
      <c r="G815" s="4"/>
      <c r="H815" s="6"/>
      <c r="I815" s="6"/>
    </row>
    <row r="816" spans="1:9" ht="15.75" customHeight="1">
      <c r="A816" s="4"/>
      <c r="B816" s="4"/>
      <c r="C816" s="4"/>
      <c r="D816" s="4"/>
      <c r="E816" s="4"/>
      <c r="F816" s="4"/>
      <c r="G816" s="4"/>
      <c r="H816" s="6"/>
      <c r="I816" s="6"/>
    </row>
    <row r="817" spans="1:9" ht="15.75" customHeight="1">
      <c r="A817" s="4"/>
      <c r="B817" s="4"/>
      <c r="C817" s="4"/>
      <c r="D817" s="4"/>
      <c r="E817" s="4"/>
      <c r="F817" s="4"/>
      <c r="G817" s="4"/>
      <c r="H817" s="6"/>
      <c r="I817" s="6"/>
    </row>
    <row r="818" spans="1:9" ht="15.75" customHeight="1">
      <c r="A818" s="4"/>
      <c r="B818" s="4"/>
      <c r="C818" s="4"/>
      <c r="D818" s="4"/>
      <c r="E818" s="4"/>
      <c r="F818" s="4"/>
      <c r="G818" s="4"/>
      <c r="H818" s="6"/>
      <c r="I818" s="6"/>
    </row>
    <row r="819" spans="1:9" ht="15.75" customHeight="1">
      <c r="A819" s="4"/>
      <c r="B819" s="4"/>
      <c r="C819" s="4"/>
      <c r="D819" s="4"/>
      <c r="E819" s="4"/>
      <c r="F819" s="4"/>
      <c r="G819" s="4"/>
      <c r="H819" s="6"/>
      <c r="I819" s="6"/>
    </row>
    <row r="820" spans="1:9" ht="15.75" customHeight="1">
      <c r="A820" s="4"/>
      <c r="B820" s="4"/>
      <c r="C820" s="4"/>
      <c r="D820" s="4"/>
      <c r="E820" s="4"/>
      <c r="F820" s="4"/>
      <c r="G820" s="4"/>
      <c r="H820" s="6"/>
      <c r="I820" s="6"/>
    </row>
    <row r="821" spans="1:9" ht="15.75" customHeight="1">
      <c r="A821" s="4"/>
      <c r="B821" s="4"/>
      <c r="C821" s="4"/>
      <c r="D821" s="4"/>
      <c r="E821" s="4"/>
      <c r="F821" s="4"/>
      <c r="G821" s="4"/>
      <c r="H821" s="6"/>
      <c r="I821" s="6"/>
    </row>
    <row r="822" spans="1:9" ht="15.75" customHeight="1">
      <c r="A822" s="4"/>
      <c r="B822" s="4"/>
      <c r="C822" s="4"/>
      <c r="D822" s="4"/>
      <c r="E822" s="4"/>
      <c r="F822" s="4"/>
      <c r="G822" s="4"/>
      <c r="H822" s="6"/>
      <c r="I822" s="6"/>
    </row>
    <row r="823" spans="1:9" ht="15.75" customHeight="1">
      <c r="A823" s="4"/>
      <c r="B823" s="4"/>
      <c r="C823" s="4"/>
      <c r="D823" s="4"/>
      <c r="E823" s="4"/>
      <c r="F823" s="4"/>
      <c r="G823" s="4"/>
      <c r="H823" s="6"/>
      <c r="I823" s="6"/>
    </row>
    <row r="824" spans="1:9" ht="15.75" customHeight="1">
      <c r="A824" s="4"/>
      <c r="B824" s="4"/>
      <c r="C824" s="4"/>
      <c r="D824" s="4"/>
      <c r="E824" s="4"/>
      <c r="F824" s="4"/>
      <c r="G824" s="4"/>
      <c r="H824" s="6"/>
      <c r="I824" s="6"/>
    </row>
    <row r="825" spans="1:9" ht="15.75" customHeight="1">
      <c r="A825" s="4"/>
      <c r="B825" s="4"/>
      <c r="C825" s="4"/>
      <c r="D825" s="4"/>
      <c r="E825" s="4"/>
      <c r="F825" s="4"/>
      <c r="G825" s="4"/>
      <c r="H825" s="6"/>
      <c r="I825" s="6"/>
    </row>
    <row r="826" spans="1:9" ht="15.75" customHeight="1">
      <c r="A826" s="4"/>
      <c r="B826" s="4"/>
      <c r="C826" s="4"/>
      <c r="D826" s="4"/>
      <c r="E826" s="4"/>
      <c r="F826" s="4"/>
      <c r="G826" s="4"/>
      <c r="H826" s="6"/>
      <c r="I826" s="6"/>
    </row>
    <row r="827" spans="1:9" ht="15.75" customHeight="1">
      <c r="A827" s="4"/>
      <c r="B827" s="4"/>
      <c r="C827" s="4"/>
      <c r="D827" s="4"/>
      <c r="E827" s="4"/>
      <c r="F827" s="4"/>
      <c r="G827" s="4"/>
      <c r="H827" s="6"/>
      <c r="I827" s="6"/>
    </row>
    <row r="828" spans="1:9" ht="15.75" customHeight="1">
      <c r="A828" s="4"/>
      <c r="B828" s="4"/>
      <c r="C828" s="4"/>
      <c r="D828" s="4"/>
      <c r="E828" s="4"/>
      <c r="F828" s="4"/>
      <c r="G828" s="4"/>
      <c r="H828" s="6"/>
      <c r="I828" s="6"/>
    </row>
    <row r="829" spans="1:9" ht="15.75" customHeight="1">
      <c r="A829" s="4"/>
      <c r="B829" s="4"/>
      <c r="C829" s="4"/>
      <c r="D829" s="4"/>
      <c r="E829" s="4"/>
      <c r="F829" s="4"/>
      <c r="G829" s="4"/>
      <c r="H829" s="6"/>
      <c r="I829" s="6"/>
    </row>
    <row r="830" spans="1:9" ht="15.75" customHeight="1">
      <c r="A830" s="4"/>
      <c r="B830" s="4"/>
      <c r="C830" s="4"/>
      <c r="D830" s="4"/>
      <c r="E830" s="4"/>
      <c r="F830" s="4"/>
      <c r="G830" s="4"/>
      <c r="H830" s="6"/>
      <c r="I830" s="6"/>
    </row>
    <row r="831" spans="1:9" ht="15.75" customHeight="1">
      <c r="A831" s="4"/>
      <c r="B831" s="4"/>
      <c r="C831" s="4"/>
      <c r="D831" s="4"/>
      <c r="E831" s="4"/>
      <c r="F831" s="4"/>
      <c r="G831" s="4"/>
      <c r="H831" s="6"/>
      <c r="I831" s="6"/>
    </row>
    <row r="832" spans="1:9" ht="15.75" customHeight="1">
      <c r="A832" s="4"/>
      <c r="B832" s="4"/>
      <c r="C832" s="4"/>
      <c r="D832" s="4"/>
      <c r="E832" s="4"/>
      <c r="F832" s="4"/>
      <c r="G832" s="4"/>
      <c r="H832" s="6"/>
      <c r="I832" s="6"/>
    </row>
    <row r="833" spans="1:9" ht="15.75" customHeight="1">
      <c r="A833" s="4"/>
      <c r="B833" s="4"/>
      <c r="C833" s="4"/>
      <c r="D833" s="4"/>
      <c r="E833" s="4"/>
      <c r="F833" s="4"/>
      <c r="G833" s="4"/>
      <c r="H833" s="6"/>
      <c r="I833" s="6"/>
    </row>
    <row r="834" spans="1:9" ht="15.75" customHeight="1">
      <c r="A834" s="4"/>
      <c r="B834" s="4"/>
      <c r="C834" s="4"/>
      <c r="D834" s="4"/>
      <c r="E834" s="4"/>
      <c r="F834" s="4"/>
      <c r="G834" s="4"/>
      <c r="H834" s="6"/>
      <c r="I834" s="6"/>
    </row>
    <row r="835" spans="1:9" ht="15.75" customHeight="1">
      <c r="A835" s="4"/>
      <c r="B835" s="4"/>
      <c r="C835" s="4"/>
      <c r="D835" s="4"/>
      <c r="E835" s="4"/>
      <c r="F835" s="4"/>
      <c r="G835" s="4"/>
      <c r="H835" s="6"/>
      <c r="I835" s="6"/>
    </row>
    <row r="836" spans="1:9" ht="15.75" customHeight="1">
      <c r="A836" s="4"/>
      <c r="B836" s="4"/>
      <c r="C836" s="4"/>
      <c r="D836" s="4"/>
      <c r="E836" s="4"/>
      <c r="F836" s="4"/>
      <c r="G836" s="4"/>
      <c r="H836" s="6"/>
      <c r="I836" s="6"/>
    </row>
    <row r="837" spans="1:9" ht="15.75" customHeight="1">
      <c r="A837" s="4"/>
      <c r="B837" s="4"/>
      <c r="C837" s="4"/>
      <c r="D837" s="4"/>
      <c r="E837" s="4"/>
      <c r="F837" s="4"/>
      <c r="G837" s="4"/>
      <c r="H837" s="6"/>
      <c r="I837" s="6"/>
    </row>
    <row r="838" spans="1:9" ht="15.75" customHeight="1">
      <c r="A838" s="4"/>
      <c r="B838" s="4"/>
      <c r="C838" s="4"/>
      <c r="D838" s="4"/>
      <c r="E838" s="4"/>
      <c r="F838" s="4"/>
      <c r="G838" s="4"/>
      <c r="H838" s="6"/>
      <c r="I838" s="6"/>
    </row>
    <row r="839" spans="1:9" ht="15.75" customHeight="1">
      <c r="A839" s="4"/>
      <c r="B839" s="4"/>
      <c r="C839" s="4"/>
      <c r="D839" s="4"/>
      <c r="E839" s="4"/>
      <c r="F839" s="4"/>
      <c r="G839" s="4"/>
      <c r="H839" s="6"/>
      <c r="I839" s="6"/>
    </row>
    <row r="840" spans="1:9" ht="15.75" customHeight="1">
      <c r="A840" s="4"/>
      <c r="B840" s="4"/>
      <c r="C840" s="4"/>
      <c r="D840" s="4"/>
      <c r="E840" s="4"/>
      <c r="F840" s="4"/>
      <c r="G840" s="4"/>
      <c r="H840" s="6"/>
      <c r="I840" s="6"/>
    </row>
    <row r="841" spans="1:9" ht="15.75" customHeight="1">
      <c r="A841" s="4"/>
      <c r="B841" s="4"/>
      <c r="C841" s="4"/>
      <c r="D841" s="4"/>
      <c r="E841" s="4"/>
      <c r="F841" s="4"/>
      <c r="G841" s="4"/>
      <c r="H841" s="6"/>
      <c r="I841" s="6"/>
    </row>
    <row r="842" spans="1:9" ht="15.75" customHeight="1">
      <c r="A842" s="4"/>
      <c r="B842" s="4"/>
      <c r="C842" s="4"/>
      <c r="D842" s="4"/>
      <c r="E842" s="4"/>
      <c r="F842" s="4"/>
      <c r="G842" s="4"/>
      <c r="H842" s="6"/>
      <c r="I842" s="6"/>
    </row>
    <row r="843" spans="1:9" ht="15.75" customHeight="1">
      <c r="A843" s="4"/>
      <c r="B843" s="4"/>
      <c r="C843" s="4"/>
      <c r="D843" s="4"/>
      <c r="E843" s="4"/>
      <c r="F843" s="4"/>
      <c r="G843" s="4"/>
      <c r="H843" s="6"/>
      <c r="I843" s="6"/>
    </row>
    <row r="844" spans="1:9" ht="15.75" customHeight="1">
      <c r="A844" s="4"/>
      <c r="B844" s="4"/>
      <c r="C844" s="4"/>
      <c r="D844" s="4"/>
      <c r="E844" s="4"/>
      <c r="F844" s="4"/>
      <c r="G844" s="4"/>
      <c r="H844" s="6"/>
      <c r="I844" s="6"/>
    </row>
    <row r="845" spans="1:9" ht="15.75" customHeight="1">
      <c r="A845" s="4"/>
      <c r="B845" s="4"/>
      <c r="C845" s="4"/>
      <c r="D845" s="4"/>
      <c r="E845" s="4"/>
      <c r="F845" s="4"/>
      <c r="G845" s="4"/>
      <c r="H845" s="6"/>
      <c r="I845" s="6"/>
    </row>
    <row r="846" spans="1:9" ht="15.75" customHeight="1">
      <c r="A846" s="4"/>
      <c r="B846" s="4"/>
      <c r="C846" s="4"/>
      <c r="D846" s="4"/>
      <c r="E846" s="4"/>
      <c r="F846" s="4"/>
      <c r="G846" s="4"/>
      <c r="H846" s="6"/>
      <c r="I846" s="6"/>
    </row>
    <row r="847" spans="1:9" ht="15.75" customHeight="1">
      <c r="A847" s="4"/>
      <c r="B847" s="4"/>
      <c r="C847" s="4"/>
      <c r="D847" s="4"/>
      <c r="E847" s="4"/>
      <c r="F847" s="4"/>
      <c r="G847" s="4"/>
      <c r="H847" s="6"/>
      <c r="I847" s="6"/>
    </row>
    <row r="848" spans="1:9" ht="15.75" customHeight="1">
      <c r="A848" s="4"/>
      <c r="B848" s="4"/>
      <c r="C848" s="4"/>
      <c r="D848" s="4"/>
      <c r="E848" s="4"/>
      <c r="F848" s="4"/>
      <c r="G848" s="4"/>
      <c r="H848" s="6"/>
      <c r="I848" s="6"/>
    </row>
    <row r="849" spans="1:9" ht="15.75" customHeight="1">
      <c r="A849" s="4"/>
      <c r="B849" s="4"/>
      <c r="C849" s="4"/>
      <c r="D849" s="4"/>
      <c r="E849" s="4"/>
      <c r="F849" s="4"/>
      <c r="G849" s="4"/>
      <c r="H849" s="6"/>
      <c r="I849" s="6"/>
    </row>
    <row r="850" spans="1:9" ht="15.75" customHeight="1">
      <c r="A850" s="4"/>
      <c r="B850" s="4"/>
      <c r="C850" s="4"/>
      <c r="D850" s="4"/>
      <c r="E850" s="4"/>
      <c r="F850" s="4"/>
      <c r="G850" s="4"/>
      <c r="H850" s="6"/>
      <c r="I850" s="6"/>
    </row>
    <row r="851" spans="1:9" ht="15.75" customHeight="1">
      <c r="A851" s="4"/>
      <c r="B851" s="4"/>
      <c r="C851" s="4"/>
      <c r="D851" s="4"/>
      <c r="E851" s="4"/>
      <c r="F851" s="4"/>
      <c r="G851" s="4"/>
      <c r="H851" s="6"/>
      <c r="I851" s="6"/>
    </row>
    <row r="852" spans="1:9" ht="15.75" customHeight="1">
      <c r="A852" s="4"/>
      <c r="B852" s="4"/>
      <c r="C852" s="4"/>
      <c r="D852" s="4"/>
      <c r="E852" s="4"/>
      <c r="F852" s="4"/>
      <c r="G852" s="4"/>
      <c r="H852" s="6"/>
      <c r="I852" s="6"/>
    </row>
    <row r="853" spans="1:9" ht="15.75" customHeight="1">
      <c r="A853" s="4"/>
      <c r="B853" s="4"/>
      <c r="C853" s="4"/>
      <c r="D853" s="4"/>
      <c r="E853" s="4"/>
      <c r="F853" s="4"/>
      <c r="G853" s="4"/>
      <c r="H853" s="6"/>
      <c r="I853" s="6"/>
    </row>
    <row r="854" spans="1:9" ht="15.75" customHeight="1">
      <c r="A854" s="4"/>
      <c r="B854" s="4"/>
      <c r="C854" s="4"/>
      <c r="D854" s="4"/>
      <c r="E854" s="4"/>
      <c r="F854" s="4"/>
      <c r="G854" s="4"/>
      <c r="H854" s="6"/>
      <c r="I854" s="6"/>
    </row>
    <row r="855" spans="1:9" ht="15.75" customHeight="1">
      <c r="A855" s="4"/>
      <c r="B855" s="4"/>
      <c r="C855" s="4"/>
      <c r="D855" s="4"/>
      <c r="E855" s="4"/>
      <c r="F855" s="4"/>
      <c r="G855" s="4"/>
      <c r="H855" s="6"/>
      <c r="I855" s="6"/>
    </row>
    <row r="856" spans="1:9" ht="15.75" customHeight="1">
      <c r="A856" s="4"/>
      <c r="B856" s="4"/>
      <c r="C856" s="4"/>
      <c r="D856" s="4"/>
      <c r="E856" s="4"/>
      <c r="F856" s="4"/>
      <c r="G856" s="4"/>
      <c r="H856" s="6"/>
      <c r="I856" s="6"/>
    </row>
    <row r="857" spans="1:9" ht="15.75" customHeight="1">
      <c r="A857" s="4"/>
      <c r="B857" s="4"/>
      <c r="C857" s="4"/>
      <c r="D857" s="4"/>
      <c r="E857" s="4"/>
      <c r="F857" s="4"/>
      <c r="G857" s="4"/>
      <c r="H857" s="6"/>
      <c r="I857" s="6"/>
    </row>
    <row r="858" spans="1:9" ht="15.75" customHeight="1">
      <c r="A858" s="4"/>
      <c r="B858" s="4"/>
      <c r="C858" s="4"/>
      <c r="D858" s="4"/>
      <c r="E858" s="4"/>
      <c r="F858" s="4"/>
      <c r="G858" s="4"/>
      <c r="H858" s="6"/>
      <c r="I858" s="6"/>
    </row>
    <row r="859" spans="1:9" ht="15.75" customHeight="1">
      <c r="A859" s="4"/>
      <c r="B859" s="4"/>
      <c r="C859" s="4"/>
      <c r="D859" s="4"/>
      <c r="E859" s="4"/>
      <c r="F859" s="4"/>
      <c r="G859" s="4"/>
      <c r="H859" s="6"/>
      <c r="I859" s="6"/>
    </row>
    <row r="860" spans="1:9" ht="15.75" customHeight="1">
      <c r="A860" s="4"/>
      <c r="B860" s="4"/>
      <c r="C860" s="4"/>
      <c r="D860" s="4"/>
      <c r="E860" s="4"/>
      <c r="F860" s="4"/>
      <c r="G860" s="4"/>
      <c r="H860" s="6"/>
      <c r="I860" s="6"/>
    </row>
    <row r="861" spans="1:9" ht="15.75" customHeight="1">
      <c r="A861" s="4"/>
      <c r="B861" s="4"/>
      <c r="C861" s="4"/>
      <c r="D861" s="4"/>
      <c r="E861" s="4"/>
      <c r="F861" s="4"/>
      <c r="G861" s="4"/>
      <c r="H861" s="6"/>
      <c r="I861" s="6"/>
    </row>
    <row r="862" spans="1:9" ht="15.75" customHeight="1">
      <c r="A862" s="4"/>
      <c r="B862" s="4"/>
      <c r="C862" s="4"/>
      <c r="D862" s="4"/>
      <c r="E862" s="4"/>
      <c r="F862" s="4"/>
      <c r="G862" s="4"/>
      <c r="H862" s="6"/>
      <c r="I862" s="6"/>
    </row>
    <row r="863" spans="1:9" ht="15.75" customHeight="1">
      <c r="A863" s="4"/>
      <c r="B863" s="4"/>
      <c r="C863" s="4"/>
      <c r="D863" s="4"/>
      <c r="E863" s="4"/>
      <c r="F863" s="4"/>
      <c r="G863" s="4"/>
      <c r="H863" s="6"/>
      <c r="I863" s="6"/>
    </row>
    <row r="864" spans="1:9" ht="15.75" customHeight="1">
      <c r="A864" s="4"/>
      <c r="B864" s="4"/>
      <c r="C864" s="4"/>
      <c r="D864" s="4"/>
      <c r="E864" s="4"/>
      <c r="F864" s="4"/>
      <c r="G864" s="4"/>
      <c r="H864" s="6"/>
      <c r="I864" s="6"/>
    </row>
    <row r="865" spans="1:9" ht="15.75" customHeight="1">
      <c r="A865" s="4"/>
      <c r="B865" s="4"/>
      <c r="C865" s="4"/>
      <c r="D865" s="4"/>
      <c r="E865" s="4"/>
      <c r="F865" s="4"/>
      <c r="G865" s="4"/>
      <c r="H865" s="6"/>
      <c r="I865" s="6"/>
    </row>
    <row r="866" spans="1:9" ht="15.75" customHeight="1">
      <c r="A866" s="4"/>
      <c r="B866" s="4"/>
      <c r="C866" s="4"/>
      <c r="D866" s="4"/>
      <c r="E866" s="4"/>
      <c r="F866" s="4"/>
      <c r="G866" s="4"/>
      <c r="H866" s="6"/>
      <c r="I866" s="6"/>
    </row>
    <row r="867" spans="1:9" ht="15.75" customHeight="1">
      <c r="A867" s="4"/>
      <c r="B867" s="4"/>
      <c r="C867" s="4"/>
      <c r="D867" s="4"/>
      <c r="E867" s="4"/>
      <c r="F867" s="4"/>
      <c r="G867" s="4"/>
      <c r="H867" s="6"/>
      <c r="I867" s="6"/>
    </row>
    <row r="868" spans="1:9" ht="15.75" customHeight="1">
      <c r="A868" s="4"/>
      <c r="B868" s="4"/>
      <c r="C868" s="4"/>
      <c r="D868" s="4"/>
      <c r="E868" s="4"/>
      <c r="F868" s="4"/>
      <c r="G868" s="4"/>
      <c r="H868" s="6"/>
      <c r="I868" s="6"/>
    </row>
    <row r="869" spans="1:9" ht="15.75" customHeight="1">
      <c r="A869" s="4"/>
      <c r="B869" s="4"/>
      <c r="C869" s="4"/>
      <c r="D869" s="4"/>
      <c r="E869" s="4"/>
      <c r="F869" s="4"/>
      <c r="G869" s="4"/>
      <c r="H869" s="6"/>
      <c r="I869" s="6"/>
    </row>
    <row r="870" spans="1:9" ht="15.75" customHeight="1">
      <c r="A870" s="4"/>
      <c r="B870" s="4"/>
      <c r="C870" s="4"/>
      <c r="D870" s="4"/>
      <c r="E870" s="4"/>
      <c r="F870" s="4"/>
      <c r="G870" s="4"/>
      <c r="H870" s="6"/>
      <c r="I870" s="6"/>
    </row>
    <row r="871" spans="1:9" ht="15.75" customHeight="1">
      <c r="A871" s="4"/>
      <c r="B871" s="4"/>
      <c r="C871" s="4"/>
      <c r="D871" s="4"/>
      <c r="E871" s="4"/>
      <c r="F871" s="4"/>
      <c r="G871" s="4"/>
      <c r="H871" s="6"/>
      <c r="I871" s="6"/>
    </row>
    <row r="872" spans="1:9" ht="15.75" customHeight="1">
      <c r="A872" s="4"/>
      <c r="B872" s="4"/>
      <c r="C872" s="4"/>
      <c r="D872" s="4"/>
      <c r="E872" s="4"/>
      <c r="F872" s="4"/>
      <c r="G872" s="4"/>
      <c r="H872" s="6"/>
      <c r="I872" s="6"/>
    </row>
    <row r="873" spans="1:9" ht="15.75" customHeight="1">
      <c r="A873" s="4"/>
      <c r="B873" s="4"/>
      <c r="C873" s="4"/>
      <c r="D873" s="4"/>
      <c r="E873" s="4"/>
      <c r="F873" s="4"/>
      <c r="G873" s="4"/>
      <c r="H873" s="6"/>
      <c r="I873" s="6"/>
    </row>
    <row r="874" spans="1:9" ht="15.75" customHeight="1">
      <c r="A874" s="4"/>
      <c r="B874" s="4"/>
      <c r="C874" s="4"/>
      <c r="D874" s="4"/>
      <c r="E874" s="4"/>
      <c r="F874" s="4"/>
      <c r="G874" s="4"/>
      <c r="H874" s="6"/>
      <c r="I874" s="6"/>
    </row>
    <row r="875" spans="1:9" ht="15.75" customHeight="1">
      <c r="A875" s="4"/>
      <c r="B875" s="4"/>
      <c r="C875" s="4"/>
      <c r="D875" s="4"/>
      <c r="E875" s="4"/>
      <c r="F875" s="4"/>
      <c r="G875" s="4"/>
      <c r="H875" s="6"/>
      <c r="I875" s="6"/>
    </row>
    <row r="876" spans="1:9" ht="15.75" customHeight="1">
      <c r="A876" s="4"/>
      <c r="B876" s="4"/>
      <c r="C876" s="4"/>
      <c r="D876" s="4"/>
      <c r="E876" s="4"/>
      <c r="F876" s="4"/>
      <c r="G876" s="4"/>
      <c r="H876" s="6"/>
      <c r="I876" s="6"/>
    </row>
    <row r="877" spans="1:9" ht="15.75" customHeight="1">
      <c r="A877" s="4"/>
      <c r="B877" s="4"/>
      <c r="C877" s="4"/>
      <c r="D877" s="4"/>
      <c r="E877" s="4"/>
      <c r="F877" s="4"/>
      <c r="G877" s="4"/>
      <c r="H877" s="6"/>
      <c r="I877" s="6"/>
    </row>
    <row r="878" spans="1:9" ht="15.75" customHeight="1">
      <c r="A878" s="4"/>
      <c r="B878" s="4"/>
      <c r="C878" s="4"/>
      <c r="D878" s="4"/>
      <c r="E878" s="4"/>
      <c r="F878" s="4"/>
      <c r="G878" s="4"/>
      <c r="H878" s="6"/>
      <c r="I878" s="6"/>
    </row>
    <row r="879" spans="1:9" ht="15.75" customHeight="1">
      <c r="A879" s="4"/>
      <c r="B879" s="4"/>
      <c r="C879" s="4"/>
      <c r="D879" s="4"/>
      <c r="E879" s="4"/>
      <c r="F879" s="4"/>
      <c r="G879" s="4"/>
      <c r="H879" s="6"/>
      <c r="I879" s="6"/>
    </row>
    <row r="880" spans="1:9" ht="15.75" customHeight="1">
      <c r="A880" s="4"/>
      <c r="B880" s="4"/>
      <c r="C880" s="4"/>
      <c r="D880" s="4"/>
      <c r="E880" s="4"/>
      <c r="F880" s="4"/>
      <c r="G880" s="4"/>
      <c r="H880" s="6"/>
      <c r="I880" s="6"/>
    </row>
    <row r="881" spans="1:9" ht="15.75" customHeight="1">
      <c r="A881" s="4"/>
      <c r="B881" s="4"/>
      <c r="C881" s="4"/>
      <c r="D881" s="4"/>
      <c r="E881" s="4"/>
      <c r="F881" s="4"/>
      <c r="G881" s="4"/>
      <c r="H881" s="6"/>
      <c r="I881" s="6"/>
    </row>
    <row r="882" spans="1:9" ht="15.75" customHeight="1">
      <c r="A882" s="4"/>
      <c r="B882" s="4"/>
      <c r="C882" s="4"/>
      <c r="D882" s="4"/>
      <c r="E882" s="4"/>
      <c r="F882" s="4"/>
      <c r="G882" s="4"/>
      <c r="H882" s="6"/>
      <c r="I882" s="6"/>
    </row>
    <row r="883" spans="1:9" ht="15.75" customHeight="1">
      <c r="A883" s="4"/>
      <c r="B883" s="4"/>
      <c r="C883" s="4"/>
      <c r="D883" s="4"/>
      <c r="E883" s="4"/>
      <c r="F883" s="4"/>
      <c r="G883" s="4"/>
      <c r="H883" s="6"/>
      <c r="I883" s="6"/>
    </row>
    <row r="884" spans="1:9" ht="15.75" customHeight="1">
      <c r="A884" s="4"/>
      <c r="B884" s="4"/>
      <c r="C884" s="4"/>
      <c r="D884" s="4"/>
      <c r="E884" s="4"/>
      <c r="F884" s="4"/>
      <c r="G884" s="4"/>
      <c r="H884" s="6"/>
      <c r="I884" s="6"/>
    </row>
    <row r="885" spans="1:9" ht="15.75" customHeight="1">
      <c r="A885" s="4"/>
      <c r="B885" s="4"/>
      <c r="C885" s="4"/>
      <c r="D885" s="4"/>
      <c r="E885" s="4"/>
      <c r="F885" s="4"/>
      <c r="G885" s="4"/>
      <c r="H885" s="6"/>
      <c r="I885" s="6"/>
    </row>
    <row r="886" spans="1:9" ht="15.75" customHeight="1">
      <c r="A886" s="4"/>
      <c r="B886" s="4"/>
      <c r="C886" s="4"/>
      <c r="D886" s="4"/>
      <c r="E886" s="4"/>
      <c r="F886" s="4"/>
      <c r="G886" s="4"/>
      <c r="H886" s="6"/>
      <c r="I886" s="6"/>
    </row>
    <row r="887" spans="1:9" ht="15.75" customHeight="1">
      <c r="A887" s="4"/>
      <c r="B887" s="4"/>
      <c r="C887" s="4"/>
      <c r="D887" s="4"/>
      <c r="E887" s="4"/>
      <c r="F887" s="4"/>
      <c r="G887" s="4"/>
      <c r="H887" s="6"/>
      <c r="I887" s="6"/>
    </row>
    <row r="888" spans="1:9" ht="15.75" customHeight="1">
      <c r="A888" s="4"/>
      <c r="B888" s="4"/>
      <c r="C888" s="4"/>
      <c r="D888" s="4"/>
      <c r="E888" s="4"/>
      <c r="F888" s="4"/>
      <c r="G888" s="4"/>
      <c r="H888" s="6"/>
      <c r="I888" s="6"/>
    </row>
    <row r="889" spans="1:9" ht="15.75" customHeight="1">
      <c r="A889" s="4"/>
      <c r="B889" s="4"/>
      <c r="C889" s="4"/>
      <c r="D889" s="4"/>
      <c r="E889" s="4"/>
      <c r="F889" s="4"/>
      <c r="G889" s="4"/>
      <c r="H889" s="6"/>
      <c r="I889" s="6"/>
    </row>
    <row r="890" spans="1:9" ht="15.75" customHeight="1">
      <c r="A890" s="4"/>
      <c r="B890" s="4"/>
      <c r="C890" s="4"/>
      <c r="D890" s="4"/>
      <c r="E890" s="4"/>
      <c r="F890" s="4"/>
      <c r="G890" s="4"/>
      <c r="H890" s="6"/>
      <c r="I890" s="6"/>
    </row>
    <row r="891" spans="1:9" ht="15.75" customHeight="1">
      <c r="A891" s="4"/>
      <c r="B891" s="4"/>
      <c r="C891" s="4"/>
      <c r="D891" s="4"/>
      <c r="E891" s="4"/>
      <c r="F891" s="4"/>
      <c r="G891" s="4"/>
      <c r="H891" s="6"/>
      <c r="I891" s="6"/>
    </row>
    <row r="892" spans="1:9" ht="15.75" customHeight="1">
      <c r="A892" s="4"/>
      <c r="B892" s="4"/>
      <c r="C892" s="4"/>
      <c r="D892" s="4"/>
      <c r="E892" s="4"/>
      <c r="F892" s="4"/>
      <c r="G892" s="4"/>
      <c r="H892" s="6"/>
      <c r="I892" s="6"/>
    </row>
    <row r="893" spans="1:9" ht="15.75" customHeight="1">
      <c r="A893" s="4"/>
      <c r="B893" s="4"/>
      <c r="C893" s="4"/>
      <c r="D893" s="4"/>
      <c r="E893" s="4"/>
      <c r="F893" s="4"/>
      <c r="G893" s="4"/>
      <c r="H893" s="6"/>
      <c r="I893" s="6"/>
    </row>
    <row r="894" spans="1:9" ht="15.75" customHeight="1">
      <c r="A894" s="4"/>
      <c r="B894" s="4"/>
      <c r="C894" s="4"/>
      <c r="D894" s="4"/>
      <c r="E894" s="4"/>
      <c r="F894" s="4"/>
      <c r="G894" s="4"/>
      <c r="H894" s="6"/>
      <c r="I894" s="6"/>
    </row>
    <row r="895" spans="1:9" ht="15.75" customHeight="1">
      <c r="A895" s="4"/>
      <c r="B895" s="4"/>
      <c r="C895" s="4"/>
      <c r="D895" s="4"/>
      <c r="E895" s="4"/>
      <c r="F895" s="4"/>
      <c r="G895" s="4"/>
      <c r="H895" s="6"/>
      <c r="I895" s="6"/>
    </row>
    <row r="896" spans="1:9" ht="15.75" customHeight="1">
      <c r="A896" s="4"/>
      <c r="B896" s="4"/>
      <c r="C896" s="4"/>
      <c r="D896" s="4"/>
      <c r="E896" s="4"/>
      <c r="F896" s="4"/>
      <c r="G896" s="4"/>
      <c r="H896" s="6"/>
      <c r="I896" s="6"/>
    </row>
    <row r="897" spans="1:9" ht="15.75" customHeight="1">
      <c r="A897" s="4"/>
      <c r="B897" s="4"/>
      <c r="C897" s="4"/>
      <c r="D897" s="4"/>
      <c r="E897" s="4"/>
      <c r="F897" s="4"/>
      <c r="G897" s="4"/>
      <c r="H897" s="6"/>
      <c r="I897" s="6"/>
    </row>
    <row r="898" spans="1:9" ht="15.75" customHeight="1">
      <c r="A898" s="4"/>
      <c r="B898" s="4"/>
      <c r="C898" s="4"/>
      <c r="D898" s="4"/>
      <c r="E898" s="4"/>
      <c r="F898" s="4"/>
      <c r="G898" s="4"/>
      <c r="H898" s="6"/>
      <c r="I898" s="6"/>
    </row>
    <row r="899" spans="1:9" ht="15.75" customHeight="1">
      <c r="A899" s="4"/>
      <c r="B899" s="4"/>
      <c r="C899" s="4"/>
      <c r="D899" s="4"/>
      <c r="E899" s="4"/>
      <c r="F899" s="4"/>
      <c r="G899" s="4"/>
      <c r="H899" s="6"/>
      <c r="I899" s="6"/>
    </row>
    <row r="900" spans="1:9" ht="15.75" customHeight="1">
      <c r="A900" s="4"/>
      <c r="B900" s="4"/>
      <c r="C900" s="4"/>
      <c r="D900" s="4"/>
      <c r="E900" s="4"/>
      <c r="F900" s="4"/>
      <c r="G900" s="4"/>
      <c r="H900" s="6"/>
      <c r="I900" s="6"/>
    </row>
    <row r="901" spans="1:9" ht="15.75" customHeight="1">
      <c r="A901" s="4"/>
      <c r="B901" s="4"/>
      <c r="C901" s="4"/>
      <c r="D901" s="4"/>
      <c r="E901" s="4"/>
      <c r="F901" s="4"/>
      <c r="G901" s="4"/>
      <c r="H901" s="6"/>
      <c r="I901" s="6"/>
    </row>
    <row r="902" spans="1:9" ht="15.75" customHeight="1">
      <c r="A902" s="4"/>
      <c r="B902" s="4"/>
      <c r="C902" s="4"/>
      <c r="D902" s="4"/>
      <c r="E902" s="4"/>
      <c r="F902" s="4"/>
      <c r="G902" s="4"/>
      <c r="H902" s="6"/>
      <c r="I902" s="6"/>
    </row>
    <row r="903" spans="1:9" ht="15.75" customHeight="1">
      <c r="A903" s="4"/>
      <c r="B903" s="4"/>
      <c r="C903" s="4"/>
      <c r="D903" s="4"/>
      <c r="E903" s="4"/>
      <c r="F903" s="4"/>
      <c r="G903" s="4"/>
      <c r="H903" s="6"/>
      <c r="I903" s="6"/>
    </row>
    <row r="904" spans="1:9" ht="15.75" customHeight="1">
      <c r="A904" s="4"/>
      <c r="B904" s="4"/>
      <c r="C904" s="4"/>
      <c r="D904" s="4"/>
      <c r="E904" s="4"/>
      <c r="F904" s="4"/>
      <c r="G904" s="4"/>
      <c r="H904" s="6"/>
      <c r="I904" s="6"/>
    </row>
    <row r="905" spans="1:9" ht="15.75" customHeight="1">
      <c r="A905" s="4"/>
      <c r="B905" s="4"/>
      <c r="C905" s="4"/>
      <c r="D905" s="4"/>
      <c r="E905" s="4"/>
      <c r="F905" s="4"/>
      <c r="G905" s="4"/>
      <c r="H905" s="6"/>
      <c r="I905" s="6"/>
    </row>
    <row r="906" spans="1:9" ht="15.75" customHeight="1">
      <c r="A906" s="4"/>
      <c r="B906" s="4"/>
      <c r="C906" s="4"/>
      <c r="D906" s="4"/>
      <c r="E906" s="4"/>
      <c r="F906" s="4"/>
      <c r="G906" s="4"/>
      <c r="H906" s="6"/>
      <c r="I906" s="6"/>
    </row>
    <row r="907" spans="1:9" ht="15.75" customHeight="1">
      <c r="A907" s="4"/>
      <c r="B907" s="4"/>
      <c r="C907" s="4"/>
      <c r="D907" s="4"/>
      <c r="E907" s="4"/>
      <c r="F907" s="4"/>
      <c r="G907" s="4"/>
      <c r="H907" s="6"/>
      <c r="I907" s="6"/>
    </row>
    <row r="908" spans="1:9" ht="15.75" customHeight="1">
      <c r="A908" s="4"/>
      <c r="B908" s="4"/>
      <c r="C908" s="4"/>
      <c r="D908" s="4"/>
      <c r="E908" s="4"/>
      <c r="F908" s="4"/>
      <c r="G908" s="4"/>
      <c r="H908" s="6"/>
      <c r="I908" s="6"/>
    </row>
    <row r="909" spans="1:9" ht="15.75" customHeight="1">
      <c r="A909" s="4"/>
      <c r="B909" s="4"/>
      <c r="C909" s="4"/>
      <c r="D909" s="4"/>
      <c r="E909" s="4"/>
      <c r="F909" s="4"/>
      <c r="G909" s="4"/>
      <c r="H909" s="6"/>
      <c r="I909" s="6"/>
    </row>
    <row r="910" spans="1:9" ht="15.75" customHeight="1">
      <c r="A910" s="4"/>
      <c r="B910" s="4"/>
      <c r="C910" s="4"/>
      <c r="D910" s="4"/>
      <c r="E910" s="4"/>
      <c r="F910" s="4"/>
      <c r="G910" s="4"/>
      <c r="H910" s="6"/>
      <c r="I910" s="6"/>
    </row>
    <row r="911" spans="1:9" ht="15.75" customHeight="1">
      <c r="A911" s="4"/>
      <c r="B911" s="4"/>
      <c r="C911" s="4"/>
      <c r="D911" s="4"/>
      <c r="E911" s="4"/>
      <c r="F911" s="4"/>
      <c r="G911" s="4"/>
      <c r="H911" s="6"/>
      <c r="I911" s="6"/>
    </row>
    <row r="912" spans="1:9" ht="15.75" customHeight="1">
      <c r="A912" s="4"/>
      <c r="B912" s="4"/>
      <c r="C912" s="4"/>
      <c r="D912" s="4"/>
      <c r="E912" s="4"/>
      <c r="F912" s="4"/>
      <c r="G912" s="4"/>
      <c r="H912" s="6"/>
      <c r="I912" s="6"/>
    </row>
    <row r="913" spans="1:9" ht="15.75" customHeight="1">
      <c r="A913" s="4"/>
      <c r="B913" s="4"/>
      <c r="C913" s="4"/>
      <c r="D913" s="4"/>
      <c r="E913" s="4"/>
      <c r="F913" s="4"/>
      <c r="G913" s="4"/>
      <c r="H913" s="6"/>
      <c r="I913" s="6"/>
    </row>
    <row r="914" spans="1:9" ht="15.75" customHeight="1">
      <c r="A914" s="4"/>
      <c r="B914" s="4"/>
      <c r="C914" s="4"/>
      <c r="D914" s="4"/>
      <c r="E914" s="4"/>
      <c r="F914" s="4"/>
      <c r="G914" s="4"/>
      <c r="H914" s="6"/>
      <c r="I914" s="6"/>
    </row>
    <row r="915" spans="1:9" ht="15.75" customHeight="1">
      <c r="A915" s="4"/>
      <c r="B915" s="4"/>
      <c r="C915" s="4"/>
      <c r="D915" s="4"/>
      <c r="E915" s="4"/>
      <c r="F915" s="4"/>
      <c r="G915" s="4"/>
      <c r="H915" s="6"/>
      <c r="I915" s="6"/>
    </row>
    <row r="916" spans="1:9" ht="15.75" customHeight="1">
      <c r="A916" s="4"/>
      <c r="B916" s="4"/>
      <c r="C916" s="4"/>
      <c r="D916" s="4"/>
      <c r="E916" s="4"/>
      <c r="F916" s="4"/>
      <c r="G916" s="4"/>
      <c r="H916" s="6"/>
      <c r="I916" s="6"/>
    </row>
    <row r="917" spans="1:9" ht="15.75" customHeight="1">
      <c r="A917" s="4"/>
      <c r="B917" s="4"/>
      <c r="C917" s="4"/>
      <c r="D917" s="4"/>
      <c r="E917" s="4"/>
      <c r="F917" s="4"/>
      <c r="G917" s="4"/>
      <c r="H917" s="6"/>
      <c r="I917" s="6"/>
    </row>
    <row r="918" spans="1:9" ht="15.75" customHeight="1">
      <c r="A918" s="4"/>
      <c r="B918" s="4"/>
      <c r="C918" s="4"/>
      <c r="D918" s="4"/>
      <c r="E918" s="4"/>
      <c r="F918" s="4"/>
      <c r="G918" s="4"/>
      <c r="H918" s="6"/>
      <c r="I918" s="6"/>
    </row>
    <row r="919" spans="1:9" ht="15.75" customHeight="1">
      <c r="A919" s="4"/>
      <c r="B919" s="4"/>
      <c r="C919" s="4"/>
      <c r="D919" s="4"/>
      <c r="E919" s="4"/>
      <c r="F919" s="4"/>
      <c r="G919" s="4"/>
      <c r="H919" s="6"/>
      <c r="I919" s="6"/>
    </row>
    <row r="920" spans="1:9" ht="15.75" customHeight="1">
      <c r="A920" s="4"/>
      <c r="B920" s="4"/>
      <c r="C920" s="4"/>
      <c r="D920" s="4"/>
      <c r="E920" s="4"/>
      <c r="F920" s="4"/>
      <c r="G920" s="4"/>
      <c r="H920" s="6"/>
      <c r="I920" s="6"/>
    </row>
    <row r="921" spans="1:9" ht="15.75" customHeight="1">
      <c r="A921" s="4"/>
      <c r="B921" s="4"/>
      <c r="C921" s="4"/>
      <c r="D921" s="4"/>
      <c r="E921" s="4"/>
      <c r="F921" s="4"/>
      <c r="G921" s="4"/>
      <c r="H921" s="6"/>
      <c r="I921" s="6"/>
    </row>
    <row r="922" spans="1:9" ht="15.75" customHeight="1">
      <c r="A922" s="4"/>
      <c r="B922" s="4"/>
      <c r="C922" s="4"/>
      <c r="D922" s="4"/>
      <c r="E922" s="4"/>
      <c r="F922" s="4"/>
      <c r="G922" s="4"/>
      <c r="H922" s="6"/>
      <c r="I922" s="6"/>
    </row>
    <row r="923" spans="1:9" ht="15.75" customHeight="1">
      <c r="A923" s="4"/>
      <c r="B923" s="4"/>
      <c r="C923" s="4"/>
      <c r="D923" s="4"/>
      <c r="E923" s="4"/>
      <c r="F923" s="4"/>
      <c r="G923" s="4"/>
      <c r="H923" s="6"/>
      <c r="I923" s="6"/>
    </row>
    <row r="924" spans="1:9" ht="15.75" customHeight="1">
      <c r="A924" s="4"/>
      <c r="B924" s="4"/>
      <c r="C924" s="4"/>
      <c r="D924" s="4"/>
      <c r="E924" s="4"/>
      <c r="F924" s="4"/>
      <c r="G924" s="4"/>
      <c r="H924" s="6"/>
      <c r="I924" s="6"/>
    </row>
    <row r="925" spans="1:9" ht="15.75" customHeight="1">
      <c r="A925" s="4"/>
      <c r="B925" s="4"/>
      <c r="C925" s="4"/>
      <c r="D925" s="4"/>
      <c r="E925" s="4"/>
      <c r="F925" s="4"/>
      <c r="G925" s="4"/>
      <c r="H925" s="6"/>
      <c r="I925" s="6"/>
    </row>
    <row r="926" spans="1:9" ht="15.75" customHeight="1">
      <c r="A926" s="4"/>
      <c r="B926" s="4"/>
      <c r="C926" s="4"/>
      <c r="D926" s="4"/>
      <c r="E926" s="4"/>
      <c r="F926" s="4"/>
      <c r="G926" s="4"/>
      <c r="H926" s="6"/>
      <c r="I926" s="6"/>
    </row>
    <row r="927" spans="1:9" ht="15.75" customHeight="1">
      <c r="A927" s="4"/>
      <c r="B927" s="4"/>
      <c r="C927" s="4"/>
      <c r="D927" s="4"/>
      <c r="E927" s="4"/>
      <c r="F927" s="4"/>
      <c r="G927" s="4"/>
      <c r="H927" s="6"/>
      <c r="I927" s="6"/>
    </row>
    <row r="928" spans="1:9" ht="15.75" customHeight="1">
      <c r="A928" s="4"/>
      <c r="B928" s="4"/>
      <c r="C928" s="4"/>
      <c r="D928" s="4"/>
      <c r="E928" s="4"/>
      <c r="F928" s="4"/>
      <c r="G928" s="4"/>
      <c r="H928" s="6"/>
      <c r="I928" s="6"/>
    </row>
    <row r="929" spans="1:9" ht="15.75" customHeight="1">
      <c r="A929" s="4"/>
      <c r="B929" s="4"/>
      <c r="C929" s="4"/>
      <c r="D929" s="4"/>
      <c r="E929" s="4"/>
      <c r="F929" s="4"/>
      <c r="G929" s="4"/>
      <c r="H929" s="6"/>
      <c r="I929" s="6"/>
    </row>
    <row r="930" spans="1:9" ht="15.75" customHeight="1">
      <c r="A930" s="4"/>
      <c r="B930" s="4"/>
      <c r="C930" s="4"/>
      <c r="D930" s="4"/>
      <c r="E930" s="4"/>
      <c r="F930" s="4"/>
      <c r="G930" s="4"/>
      <c r="H930" s="6"/>
      <c r="I930" s="6"/>
    </row>
    <row r="931" spans="1:9" ht="15.75" customHeight="1">
      <c r="A931" s="4"/>
      <c r="B931" s="4"/>
      <c r="C931" s="4"/>
      <c r="D931" s="4"/>
      <c r="E931" s="4"/>
      <c r="F931" s="4"/>
      <c r="G931" s="4"/>
      <c r="H931" s="6"/>
      <c r="I931" s="6"/>
    </row>
    <row r="932" spans="1:9" ht="15.75" customHeight="1">
      <c r="A932" s="4"/>
      <c r="B932" s="4"/>
      <c r="C932" s="4"/>
      <c r="D932" s="4"/>
      <c r="E932" s="4"/>
      <c r="F932" s="4"/>
      <c r="G932" s="4"/>
      <c r="H932" s="6"/>
      <c r="I932" s="6"/>
    </row>
    <row r="933" spans="1:9" ht="15.75" customHeight="1">
      <c r="A933" s="4"/>
      <c r="B933" s="4"/>
      <c r="C933" s="4"/>
      <c r="D933" s="4"/>
      <c r="E933" s="4"/>
      <c r="F933" s="4"/>
      <c r="G933" s="4"/>
      <c r="H933" s="6"/>
      <c r="I933" s="6"/>
    </row>
    <row r="934" spans="1:9" ht="15.75" customHeight="1">
      <c r="A934" s="4"/>
      <c r="B934" s="4"/>
      <c r="C934" s="4"/>
      <c r="D934" s="4"/>
      <c r="E934" s="4"/>
      <c r="F934" s="4"/>
      <c r="G934" s="4"/>
      <c r="H934" s="6"/>
      <c r="I934" s="6"/>
    </row>
    <row r="935" spans="1:9" ht="15.75" customHeight="1">
      <c r="A935" s="4"/>
      <c r="B935" s="4"/>
      <c r="C935" s="4"/>
      <c r="D935" s="4"/>
      <c r="E935" s="4"/>
      <c r="F935" s="4"/>
      <c r="G935" s="4"/>
      <c r="H935" s="6"/>
      <c r="I935" s="6"/>
    </row>
    <row r="936" spans="1:9" ht="15.75" customHeight="1">
      <c r="A936" s="4"/>
      <c r="B936" s="4"/>
      <c r="C936" s="4"/>
      <c r="D936" s="4"/>
      <c r="E936" s="4"/>
      <c r="F936" s="4"/>
      <c r="G936" s="4"/>
      <c r="H936" s="6"/>
      <c r="I936" s="6"/>
    </row>
    <row r="937" spans="1:9" ht="15.75" customHeight="1">
      <c r="A937" s="4"/>
      <c r="B937" s="4"/>
      <c r="C937" s="4"/>
      <c r="D937" s="4"/>
      <c r="E937" s="4"/>
      <c r="F937" s="4"/>
      <c r="G937" s="4"/>
      <c r="H937" s="6"/>
      <c r="I937" s="6"/>
    </row>
    <row r="938" spans="1:9" ht="15.75" customHeight="1">
      <c r="A938" s="4"/>
      <c r="B938" s="4"/>
      <c r="C938" s="4"/>
      <c r="D938" s="4"/>
      <c r="E938" s="4"/>
      <c r="F938" s="4"/>
      <c r="G938" s="4"/>
      <c r="H938" s="6"/>
      <c r="I938" s="6"/>
    </row>
    <row r="939" spans="1:9" ht="15.75" customHeight="1">
      <c r="A939" s="4"/>
      <c r="B939" s="4"/>
      <c r="C939" s="4"/>
      <c r="D939" s="4"/>
      <c r="E939" s="4"/>
      <c r="F939" s="4"/>
      <c r="G939" s="4"/>
      <c r="H939" s="6"/>
      <c r="I939" s="6"/>
    </row>
    <row r="940" spans="1:9" ht="15.75" customHeight="1">
      <c r="A940" s="4"/>
      <c r="B940" s="4"/>
      <c r="C940" s="4"/>
      <c r="D940" s="4"/>
      <c r="E940" s="4"/>
      <c r="F940" s="4"/>
      <c r="G940" s="4"/>
      <c r="H940" s="6"/>
      <c r="I940" s="6"/>
    </row>
    <row r="941" spans="1:9" ht="15.75" customHeight="1">
      <c r="A941" s="4"/>
      <c r="B941" s="4"/>
      <c r="C941" s="4"/>
      <c r="D941" s="4"/>
      <c r="E941" s="4"/>
      <c r="F941" s="4"/>
      <c r="G941" s="4"/>
      <c r="H941" s="6"/>
      <c r="I941" s="6"/>
    </row>
    <row r="942" spans="1:9" ht="15.75" customHeight="1">
      <c r="A942" s="4"/>
      <c r="B942" s="4"/>
      <c r="C942" s="4"/>
      <c r="D942" s="4"/>
      <c r="E942" s="4"/>
      <c r="F942" s="4"/>
      <c r="G942" s="4"/>
      <c r="H942" s="6"/>
      <c r="I942" s="6"/>
    </row>
    <row r="943" spans="1:9" ht="15.75" customHeight="1">
      <c r="A943" s="4"/>
      <c r="B943" s="4"/>
      <c r="C943" s="4"/>
      <c r="D943" s="4"/>
      <c r="E943" s="4"/>
      <c r="F943" s="4"/>
      <c r="G943" s="4"/>
      <c r="H943" s="6"/>
      <c r="I943" s="6"/>
    </row>
    <row r="944" spans="1:9" ht="15.75" customHeight="1">
      <c r="A944" s="4"/>
      <c r="B944" s="4"/>
      <c r="C944" s="4"/>
      <c r="D944" s="4"/>
      <c r="E944" s="4"/>
      <c r="F944" s="4"/>
      <c r="G944" s="4"/>
      <c r="H944" s="6"/>
      <c r="I944" s="6"/>
    </row>
    <row r="945" spans="1:9" ht="15.75" customHeight="1">
      <c r="A945" s="4"/>
      <c r="B945" s="4"/>
      <c r="C945" s="4"/>
      <c r="D945" s="4"/>
      <c r="E945" s="4"/>
      <c r="F945" s="4"/>
      <c r="G945" s="4"/>
      <c r="H945" s="6"/>
      <c r="I945" s="6"/>
    </row>
    <row r="946" spans="1:9" ht="15.75" customHeight="1">
      <c r="A946" s="4"/>
      <c r="B946" s="4"/>
      <c r="C946" s="4"/>
      <c r="D946" s="4"/>
      <c r="E946" s="4"/>
      <c r="F946" s="4"/>
      <c r="G946" s="4"/>
      <c r="H946" s="6"/>
      <c r="I946" s="6"/>
    </row>
    <row r="947" spans="1:9" ht="15.75" customHeight="1">
      <c r="A947" s="4"/>
      <c r="B947" s="4"/>
      <c r="C947" s="4"/>
      <c r="D947" s="4"/>
      <c r="E947" s="4"/>
      <c r="F947" s="4"/>
      <c r="G947" s="4"/>
      <c r="H947" s="6"/>
      <c r="I947" s="6"/>
    </row>
    <row r="948" spans="1:9" ht="15.75" customHeight="1">
      <c r="A948" s="4"/>
      <c r="B948" s="4"/>
      <c r="C948" s="4"/>
      <c r="D948" s="4"/>
      <c r="E948" s="4"/>
      <c r="F948" s="4"/>
      <c r="G948" s="4"/>
      <c r="H948" s="6"/>
      <c r="I948" s="6"/>
    </row>
    <row r="949" spans="1:9" ht="15.75" customHeight="1">
      <c r="A949" s="4"/>
      <c r="B949" s="4"/>
      <c r="C949" s="4"/>
      <c r="D949" s="4"/>
      <c r="E949" s="4"/>
      <c r="F949" s="4"/>
      <c r="G949" s="4"/>
      <c r="H949" s="6"/>
      <c r="I949" s="6"/>
    </row>
    <row r="950" spans="1:9" ht="15.75" customHeight="1">
      <c r="A950" s="4"/>
      <c r="B950" s="4"/>
      <c r="C950" s="4"/>
      <c r="D950" s="4"/>
      <c r="E950" s="4"/>
      <c r="F950" s="4"/>
      <c r="G950" s="4"/>
      <c r="H950" s="6"/>
      <c r="I950" s="6"/>
    </row>
    <row r="951" spans="1:9" ht="15.75" customHeight="1">
      <c r="A951" s="4"/>
      <c r="B951" s="4"/>
      <c r="C951" s="4"/>
      <c r="D951" s="4"/>
      <c r="E951" s="4"/>
      <c r="F951" s="4"/>
      <c r="G951" s="4"/>
      <c r="H951" s="6"/>
      <c r="I951" s="6"/>
    </row>
    <row r="952" spans="1:9" ht="15.75" customHeight="1">
      <c r="A952" s="4"/>
      <c r="B952" s="4"/>
      <c r="C952" s="4"/>
      <c r="D952" s="4"/>
      <c r="E952" s="4"/>
      <c r="F952" s="4"/>
      <c r="G952" s="4"/>
      <c r="H952" s="6"/>
      <c r="I952" s="6"/>
    </row>
    <row r="953" spans="1:9" ht="15.75" customHeight="1">
      <c r="A953" s="4"/>
      <c r="B953" s="4"/>
      <c r="C953" s="4"/>
      <c r="D953" s="4"/>
      <c r="E953" s="4"/>
      <c r="F953" s="4"/>
      <c r="G953" s="4"/>
      <c r="H953" s="6"/>
      <c r="I953" s="6"/>
    </row>
    <row r="954" spans="1:9" ht="15.75" customHeight="1">
      <c r="A954" s="4"/>
      <c r="B954" s="4"/>
      <c r="C954" s="4"/>
      <c r="D954" s="4"/>
      <c r="E954" s="4"/>
      <c r="F954" s="4"/>
      <c r="G954" s="4"/>
      <c r="H954" s="6"/>
      <c r="I954" s="6"/>
    </row>
    <row r="955" spans="1:9" ht="15.75" customHeight="1">
      <c r="A955" s="4"/>
      <c r="B955" s="4"/>
      <c r="C955" s="4"/>
      <c r="D955" s="4"/>
      <c r="E955" s="4"/>
      <c r="F955" s="4"/>
      <c r="G955" s="4"/>
      <c r="H955" s="6"/>
      <c r="I955" s="6"/>
    </row>
    <row r="956" spans="1:9" ht="15.75" customHeight="1">
      <c r="A956" s="4"/>
      <c r="B956" s="4"/>
      <c r="C956" s="4"/>
      <c r="D956" s="4"/>
      <c r="E956" s="4"/>
      <c r="F956" s="4"/>
      <c r="G956" s="4"/>
      <c r="H956" s="6"/>
      <c r="I956" s="6"/>
    </row>
    <row r="957" spans="1:9" ht="15.75" customHeight="1">
      <c r="A957" s="4"/>
      <c r="B957" s="4"/>
      <c r="C957" s="4"/>
      <c r="D957" s="4"/>
      <c r="E957" s="4"/>
      <c r="F957" s="4"/>
      <c r="G957" s="4"/>
      <c r="H957" s="6"/>
      <c r="I957" s="6"/>
    </row>
    <row r="958" spans="1:9" ht="15.75" customHeight="1">
      <c r="A958" s="4"/>
      <c r="B958" s="4"/>
      <c r="C958" s="4"/>
      <c r="D958" s="4"/>
      <c r="E958" s="4"/>
      <c r="F958" s="4"/>
      <c r="G958" s="4"/>
      <c r="H958" s="6"/>
      <c r="I958" s="6"/>
    </row>
    <row r="959" spans="1:9" ht="15.75" customHeight="1">
      <c r="A959" s="4"/>
      <c r="B959" s="4"/>
      <c r="C959" s="4"/>
      <c r="D959" s="4"/>
      <c r="E959" s="4"/>
      <c r="F959" s="4"/>
      <c r="G959" s="4"/>
      <c r="H959" s="6"/>
      <c r="I959" s="6"/>
    </row>
    <row r="960" spans="1:9" ht="15.75" customHeight="1">
      <c r="A960" s="4"/>
      <c r="B960" s="4"/>
      <c r="C960" s="4"/>
      <c r="D960" s="4"/>
      <c r="E960" s="4"/>
      <c r="F960" s="4"/>
      <c r="G960" s="4"/>
      <c r="H960" s="6"/>
      <c r="I960" s="6"/>
    </row>
    <row r="961" spans="1:9" ht="15.75" customHeight="1">
      <c r="A961" s="4"/>
      <c r="B961" s="4"/>
      <c r="C961" s="4"/>
      <c r="D961" s="4"/>
      <c r="E961" s="4"/>
      <c r="F961" s="4"/>
      <c r="G961" s="4"/>
      <c r="H961" s="6"/>
      <c r="I961" s="6"/>
    </row>
    <row r="962" spans="1:9" ht="15.75" customHeight="1">
      <c r="A962" s="4"/>
      <c r="B962" s="4"/>
      <c r="C962" s="4"/>
      <c r="D962" s="4"/>
      <c r="E962" s="4"/>
      <c r="F962" s="4"/>
      <c r="G962" s="4"/>
      <c r="H962" s="6"/>
      <c r="I962" s="6"/>
    </row>
    <row r="963" spans="1:9" ht="15.75" customHeight="1">
      <c r="A963" s="4"/>
      <c r="B963" s="4"/>
      <c r="C963" s="4"/>
      <c r="D963" s="4"/>
      <c r="E963" s="4"/>
      <c r="F963" s="4"/>
      <c r="G963" s="4"/>
      <c r="H963" s="6"/>
      <c r="I963" s="6"/>
    </row>
    <row r="964" spans="1:9" ht="15.75" customHeight="1">
      <c r="A964" s="4"/>
      <c r="B964" s="4"/>
      <c r="C964" s="4"/>
      <c r="D964" s="4"/>
      <c r="E964" s="4"/>
      <c r="F964" s="4"/>
      <c r="G964" s="4"/>
      <c r="H964" s="6"/>
      <c r="I964" s="6"/>
    </row>
    <row r="965" spans="1:9" ht="15.75" customHeight="1">
      <c r="A965" s="4"/>
      <c r="B965" s="4"/>
      <c r="C965" s="4"/>
      <c r="D965" s="4"/>
      <c r="E965" s="4"/>
      <c r="F965" s="4"/>
      <c r="G965" s="4"/>
      <c r="H965" s="6"/>
      <c r="I965" s="6"/>
    </row>
    <row r="966" spans="1:9" ht="15.75" customHeight="1">
      <c r="A966" s="4"/>
      <c r="B966" s="4"/>
      <c r="C966" s="4"/>
      <c r="D966" s="4"/>
      <c r="E966" s="4"/>
      <c r="F966" s="4"/>
      <c r="G966" s="4"/>
      <c r="H966" s="6"/>
      <c r="I966" s="6"/>
    </row>
    <row r="967" spans="1:9" ht="15.75" customHeight="1">
      <c r="A967" s="4"/>
      <c r="B967" s="4"/>
      <c r="C967" s="4"/>
      <c r="D967" s="4"/>
      <c r="E967" s="4"/>
      <c r="F967" s="4"/>
      <c r="G967" s="4"/>
      <c r="H967" s="6"/>
      <c r="I967" s="6"/>
    </row>
    <row r="968" spans="1:9" ht="15.75" customHeight="1">
      <c r="A968" s="4"/>
      <c r="B968" s="4"/>
      <c r="C968" s="4"/>
      <c r="D968" s="4"/>
      <c r="E968" s="4"/>
      <c r="F968" s="4"/>
      <c r="G968" s="4"/>
      <c r="H968" s="6"/>
      <c r="I968" s="6"/>
    </row>
    <row r="969" spans="1:9" ht="15.75" customHeight="1">
      <c r="A969" s="4"/>
      <c r="B969" s="4"/>
      <c r="C969" s="4"/>
      <c r="D969" s="4"/>
      <c r="E969" s="4"/>
      <c r="F969" s="4"/>
      <c r="G969" s="4"/>
      <c r="H969" s="6"/>
      <c r="I969" s="6"/>
    </row>
    <row r="970" spans="1:9" ht="15.75" customHeight="1">
      <c r="A970" s="4"/>
      <c r="B970" s="4"/>
      <c r="C970" s="4"/>
      <c r="D970" s="4"/>
      <c r="E970" s="4"/>
      <c r="F970" s="4"/>
      <c r="G970" s="4"/>
      <c r="H970" s="6"/>
      <c r="I970" s="6"/>
    </row>
    <row r="971" spans="1:9" ht="15.75" customHeight="1">
      <c r="A971" s="4"/>
      <c r="B971" s="4"/>
      <c r="C971" s="4"/>
      <c r="D971" s="4"/>
      <c r="E971" s="4"/>
      <c r="F971" s="4"/>
      <c r="G971" s="4"/>
      <c r="H971" s="6"/>
      <c r="I971" s="6"/>
    </row>
    <row r="972" spans="1:9" ht="15.75" customHeight="1">
      <c r="A972" s="4"/>
      <c r="B972" s="4"/>
      <c r="C972" s="4"/>
      <c r="D972" s="4"/>
      <c r="E972" s="4"/>
      <c r="F972" s="4"/>
      <c r="G972" s="4"/>
      <c r="H972" s="6"/>
      <c r="I972" s="6"/>
    </row>
    <row r="973" spans="1:9" ht="15.75" customHeight="1">
      <c r="A973" s="4"/>
      <c r="B973" s="4"/>
      <c r="C973" s="4"/>
      <c r="D973" s="4"/>
      <c r="E973" s="4"/>
      <c r="F973" s="4"/>
      <c r="G973" s="4"/>
      <c r="H973" s="6"/>
      <c r="I973" s="6"/>
    </row>
    <row r="974" spans="1:9" ht="15.75" customHeight="1">
      <c r="A974" s="4"/>
      <c r="B974" s="4"/>
      <c r="C974" s="4"/>
      <c r="D974" s="4"/>
      <c r="E974" s="4"/>
      <c r="F974" s="4"/>
      <c r="G974" s="4"/>
      <c r="H974" s="6"/>
      <c r="I974" s="6"/>
    </row>
    <row r="975" spans="1:9" ht="15.75" customHeight="1">
      <c r="A975" s="4"/>
      <c r="B975" s="4"/>
      <c r="C975" s="4"/>
      <c r="D975" s="4"/>
      <c r="E975" s="4"/>
      <c r="F975" s="4"/>
      <c r="G975" s="4"/>
      <c r="H975" s="6"/>
      <c r="I975" s="6"/>
    </row>
    <row r="976" spans="1:9" ht="15.75" customHeight="1">
      <c r="A976" s="4"/>
      <c r="B976" s="4"/>
      <c r="C976" s="4"/>
      <c r="D976" s="4"/>
      <c r="E976" s="4"/>
      <c r="F976" s="4"/>
      <c r="G976" s="4"/>
      <c r="H976" s="6"/>
      <c r="I976" s="6"/>
    </row>
    <row r="977" spans="1:9" ht="15.75" customHeight="1">
      <c r="A977" s="4"/>
      <c r="B977" s="4"/>
      <c r="C977" s="4"/>
      <c r="D977" s="4"/>
      <c r="E977" s="4"/>
      <c r="F977" s="4"/>
      <c r="G977" s="4"/>
      <c r="H977" s="6"/>
      <c r="I977" s="6"/>
    </row>
    <row r="978" spans="1:9" ht="15.75" customHeight="1">
      <c r="A978" s="4"/>
      <c r="B978" s="4"/>
      <c r="C978" s="4"/>
      <c r="D978" s="4"/>
      <c r="E978" s="4"/>
      <c r="F978" s="4"/>
      <c r="G978" s="4"/>
      <c r="H978" s="6"/>
      <c r="I978" s="6"/>
    </row>
    <row r="979" spans="1:9" ht="15.75" customHeight="1">
      <c r="A979" s="4"/>
      <c r="B979" s="4"/>
      <c r="C979" s="4"/>
      <c r="D979" s="4"/>
      <c r="E979" s="4"/>
      <c r="F979" s="4"/>
      <c r="G979" s="4"/>
      <c r="H979" s="6"/>
      <c r="I979" s="6"/>
    </row>
    <row r="980" spans="1:9" ht="15.75" customHeight="1">
      <c r="A980" s="4"/>
      <c r="B980" s="4"/>
      <c r="C980" s="4"/>
      <c r="D980" s="4"/>
      <c r="E980" s="4"/>
      <c r="F980" s="4"/>
      <c r="G980" s="4"/>
      <c r="H980" s="6"/>
      <c r="I980" s="6"/>
    </row>
    <row r="981" spans="1:9" ht="15.75" customHeight="1">
      <c r="A981" s="4"/>
      <c r="B981" s="4"/>
      <c r="C981" s="4"/>
      <c r="D981" s="4"/>
      <c r="E981" s="4"/>
      <c r="F981" s="4"/>
      <c r="G981" s="4"/>
      <c r="H981" s="6"/>
      <c r="I981" s="6"/>
    </row>
    <row r="982" spans="1:9" ht="15.75" customHeight="1">
      <c r="A982" s="4"/>
      <c r="B982" s="4"/>
      <c r="C982" s="4"/>
      <c r="D982" s="4"/>
      <c r="E982" s="4"/>
      <c r="F982" s="4"/>
      <c r="G982" s="4"/>
      <c r="H982" s="6"/>
      <c r="I982" s="6"/>
    </row>
    <row r="983" spans="1:9" ht="15.75" customHeight="1">
      <c r="A983" s="4"/>
      <c r="B983" s="4"/>
      <c r="C983" s="4"/>
      <c r="D983" s="4"/>
      <c r="E983" s="4"/>
      <c r="F983" s="4"/>
      <c r="G983" s="4"/>
      <c r="H983" s="6"/>
      <c r="I983" s="6"/>
    </row>
    <row r="984" spans="1:9" ht="15.75" customHeight="1">
      <c r="A984" s="4"/>
      <c r="B984" s="4"/>
      <c r="C984" s="4"/>
      <c r="D984" s="4"/>
      <c r="E984" s="4"/>
      <c r="F984" s="4"/>
      <c r="G984" s="4"/>
      <c r="H984" s="6"/>
      <c r="I984" s="6"/>
    </row>
    <row r="985" spans="1:9" ht="15.75" customHeight="1">
      <c r="A985" s="4"/>
      <c r="B985" s="4"/>
      <c r="C985" s="4"/>
      <c r="D985" s="4"/>
      <c r="E985" s="4"/>
      <c r="F985" s="4"/>
      <c r="G985" s="4"/>
      <c r="H985" s="6"/>
      <c r="I985" s="6"/>
    </row>
    <row r="986" spans="1:9" ht="15.75" customHeight="1">
      <c r="A986" s="4"/>
      <c r="B986" s="4"/>
      <c r="C986" s="4"/>
      <c r="D986" s="4"/>
      <c r="E986" s="4"/>
      <c r="F986" s="4"/>
      <c r="G986" s="4"/>
      <c r="H986" s="6"/>
      <c r="I986" s="6"/>
    </row>
    <row r="987" spans="1:9" ht="15.75" customHeight="1">
      <c r="A987" s="4"/>
      <c r="B987" s="4"/>
      <c r="C987" s="4"/>
      <c r="D987" s="4"/>
      <c r="E987" s="4"/>
      <c r="F987" s="4"/>
      <c r="G987" s="4"/>
      <c r="H987" s="6"/>
      <c r="I987" s="6"/>
    </row>
    <row r="988" spans="1:9" ht="15.75" customHeight="1">
      <c r="A988" s="4"/>
      <c r="B988" s="4"/>
      <c r="C988" s="4"/>
      <c r="D988" s="4"/>
      <c r="E988" s="4"/>
      <c r="F988" s="4"/>
      <c r="G988" s="4"/>
      <c r="H988" s="6"/>
      <c r="I988" s="6"/>
    </row>
    <row r="989" spans="1:9" ht="15.75" customHeight="1">
      <c r="A989" s="4"/>
      <c r="B989" s="4"/>
      <c r="C989" s="4"/>
      <c r="D989" s="4"/>
      <c r="E989" s="4"/>
      <c r="F989" s="4"/>
      <c r="G989" s="4"/>
      <c r="H989" s="6"/>
      <c r="I989" s="6"/>
    </row>
    <row r="990" spans="1:9" ht="15.75" customHeight="1">
      <c r="A990" s="4"/>
      <c r="B990" s="4"/>
      <c r="C990" s="4"/>
      <c r="D990" s="4"/>
      <c r="E990" s="4"/>
      <c r="F990" s="4"/>
      <c r="G990" s="4"/>
      <c r="H990" s="6"/>
      <c r="I990" s="6"/>
    </row>
    <row r="991" spans="1:9" ht="15.75" customHeight="1">
      <c r="A991" s="4"/>
      <c r="B991" s="4"/>
      <c r="C991" s="4"/>
      <c r="D991" s="4"/>
      <c r="E991" s="4"/>
      <c r="F991" s="4"/>
      <c r="G991" s="4"/>
      <c r="H991" s="6"/>
      <c r="I991" s="6"/>
    </row>
    <row r="992" spans="1:9" ht="15.75" customHeight="1">
      <c r="A992" s="4"/>
      <c r="B992" s="4"/>
      <c r="C992" s="4"/>
      <c r="D992" s="4"/>
      <c r="E992" s="4"/>
      <c r="F992" s="4"/>
      <c r="G992" s="4"/>
      <c r="H992" s="6"/>
      <c r="I992" s="6"/>
    </row>
    <row r="993" spans="1:9" ht="15.75" customHeight="1">
      <c r="A993" s="4"/>
      <c r="B993" s="4"/>
      <c r="C993" s="4"/>
      <c r="D993" s="4"/>
      <c r="E993" s="4"/>
      <c r="F993" s="4"/>
      <c r="G993" s="4"/>
      <c r="H993" s="6"/>
      <c r="I993" s="6"/>
    </row>
    <row r="994" spans="1:9" ht="15.75" customHeight="1">
      <c r="A994" s="4"/>
      <c r="B994" s="4"/>
      <c r="C994" s="4"/>
      <c r="D994" s="4"/>
      <c r="E994" s="4"/>
      <c r="F994" s="4"/>
      <c r="G994" s="4"/>
      <c r="H994" s="6"/>
      <c r="I994" s="6"/>
    </row>
    <row r="995" spans="1:9" ht="15.75" customHeight="1">
      <c r="A995" s="4"/>
      <c r="B995" s="4"/>
      <c r="C995" s="4"/>
      <c r="D995" s="4"/>
      <c r="E995" s="4"/>
      <c r="F995" s="4"/>
      <c r="G995" s="4"/>
      <c r="H995" s="6"/>
      <c r="I995" s="6"/>
    </row>
    <row r="996" spans="1:9" ht="15.75" customHeight="1">
      <c r="A996" s="4"/>
      <c r="B996" s="4"/>
      <c r="C996" s="4"/>
      <c r="D996" s="4"/>
      <c r="E996" s="4"/>
      <c r="F996" s="4"/>
      <c r="G996" s="4"/>
      <c r="H996" s="6"/>
      <c r="I996" s="6"/>
    </row>
    <row r="997" spans="1:9" ht="15.75" customHeight="1">
      <c r="A997" s="4"/>
      <c r="B997" s="4"/>
      <c r="C997" s="4"/>
      <c r="D997" s="4"/>
      <c r="E997" s="4"/>
      <c r="F997" s="4"/>
      <c r="G997" s="4"/>
      <c r="H997" s="6"/>
      <c r="I997" s="6"/>
    </row>
    <row r="998" spans="1:9" ht="15.75" customHeight="1">
      <c r="A998" s="4"/>
      <c r="B998" s="4"/>
      <c r="C998" s="4"/>
      <c r="D998" s="4"/>
      <c r="E998" s="4"/>
      <c r="F998" s="4"/>
      <c r="G998" s="4"/>
      <c r="H998" s="6"/>
      <c r="I998" s="6"/>
    </row>
    <row r="999" spans="1:9" ht="15.75" customHeight="1">
      <c r="A999" s="4"/>
      <c r="B999" s="4"/>
      <c r="C999" s="4"/>
      <c r="D999" s="4"/>
      <c r="E999" s="4"/>
      <c r="F999" s="4"/>
      <c r="G999" s="4"/>
      <c r="H999" s="6"/>
      <c r="I999" s="6"/>
    </row>
    <row r="1000" spans="1:9" ht="15.75" customHeight="1">
      <c r="A1000" s="4"/>
      <c r="B1000" s="4"/>
      <c r="C1000" s="4"/>
      <c r="D1000" s="4"/>
      <c r="E1000" s="4"/>
      <c r="F1000" s="4"/>
      <c r="G1000" s="4"/>
      <c r="H1000" s="6"/>
      <c r="I1000" s="6"/>
    </row>
  </sheetData>
  <sheetProtection sheet="1" selectLockedCells="1"/>
  <mergeCells count="35">
    <mergeCell ref="A14:I14"/>
    <mergeCell ref="A13:I13"/>
    <mergeCell ref="D6:I6"/>
    <mergeCell ref="A5:I5"/>
    <mergeCell ref="H15:I15"/>
    <mergeCell ref="A15:G18"/>
    <mergeCell ref="A19:I19"/>
    <mergeCell ref="A21:D21"/>
    <mergeCell ref="E21:I21"/>
    <mergeCell ref="A22:B22"/>
    <mergeCell ref="H22:I22"/>
    <mergeCell ref="A29:I29"/>
    <mergeCell ref="A27:B27"/>
    <mergeCell ref="A20:I20"/>
    <mergeCell ref="A25:B25"/>
    <mergeCell ref="H23:I23"/>
    <mergeCell ref="H24:I24"/>
    <mergeCell ref="H25:I25"/>
    <mergeCell ref="H26:I26"/>
    <mergeCell ref="A24:B24"/>
    <mergeCell ref="A23:B23"/>
    <mergeCell ref="A26:B26"/>
    <mergeCell ref="E27:I27"/>
    <mergeCell ref="C4:I4"/>
    <mergeCell ref="C3:I3"/>
    <mergeCell ref="A10:I10"/>
    <mergeCell ref="A11:I11"/>
    <mergeCell ref="A12:I12"/>
    <mergeCell ref="A9:I9"/>
    <mergeCell ref="A6:C6"/>
    <mergeCell ref="A7:C7"/>
    <mergeCell ref="H8:I8"/>
    <mergeCell ref="A8:C8"/>
    <mergeCell ref="D8:F8"/>
    <mergeCell ref="D7:I7"/>
  </mergeCells>
  <dataValidations xWindow="506" yWindow="614" count="5">
    <dataValidation type="decimal" allowBlank="1" showInputMessage="1" showErrorMessage="1" prompt="Choisissez une valeur compatible !..." sqref="E24:E26" xr:uid="{00000000-0002-0000-0000-000000000000}">
      <formula1>E23+0.01</formula1>
      <formula2>F24</formula2>
    </dataValidation>
    <dataValidation allowBlank="1" showInputMessage="1" showErrorMessage="1" prompt="Indiquer le Nom de l'établissement" sqref="D6:I6" xr:uid="{0BF2522B-C264-4541-B0DF-B39C3B6D5B4D}"/>
    <dataValidation allowBlank="1" showInputMessage="1" showErrorMessage="1" prompt="Indiquer le Nom et Prénom" sqref="D7:I7" xr:uid="{782A6876-C057-4458-A93E-E6F8A585CA5E}"/>
    <dataValidation allowBlank="1" showInputMessage="1" showErrorMessage="1" prompt="Indiquer l'Email" sqref="D8:F8" xr:uid="{CE413B95-D7FE-47BE-A5CD-8F2CA286DAED}"/>
    <dataValidation allowBlank="1" showInputMessage="1" showErrorMessage="1" prompt="Indiquer le Téléphone" sqref="H8:I8" xr:uid="{BD80665F-B3B3-4468-983D-8BF97DA91817}"/>
  </dataValidations>
  <printOptions horizontalCentered="1"/>
  <pageMargins left="0.15748031496062992" right="0.15748031496062992" top="0.6692913385826772" bottom="0.39370078740157483" header="0.19685039370078741" footer="0.19685039370078741"/>
  <pageSetup paperSize="9" orientation="portrait" r:id="rId1"/>
  <headerFooter>
    <oddHeader xml:space="preserve">&amp;L&amp;"Arial,倾斜"&amp;7Document d'appui à la déclaration de conformité de la norme PR NF EN ISO 20417
https://travaux.master.utc.fr/formations-master/ingenierie-de-la-sante/ids040/&amp;"Arialmt,常规"
&amp;R&amp;"Arial,倾斜"&amp;7Format A4 100% vertical 
2019 - 2020  A19  </oddHeader>
    <oddFooter xml:space="preserve">&amp;L&amp;"Arial,倾斜"&amp;7 © Jean Ernest CHEDJOU - Yihan Chen - Ismaila OUEDRAOGO&amp;C&amp;"Arial,常规"&amp;7                                        &amp;"Arial,倾斜"  page n° &amp;P / &amp;N&amp;R&amp;"Arial,倾斜"&amp;7    Imprimé le:[&amp;D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9"/>
  <sheetViews>
    <sheetView showGridLines="0" zoomScaleNormal="100" workbookViewId="0">
      <selection activeCell="E5" sqref="E5:G5"/>
    </sheetView>
  </sheetViews>
  <sheetFormatPr baseColWidth="10" defaultColWidth="11.23046875" defaultRowHeight="15" customHeight="1"/>
  <cols>
    <col min="1" max="1" width="3.69140625" style="97" customWidth="1"/>
    <col min="2" max="2" width="2.69140625" style="97" customWidth="1"/>
    <col min="3" max="3" width="3.4609375" customWidth="1"/>
    <col min="4" max="4" width="36.69140625" customWidth="1"/>
    <col min="5" max="5" width="6.07421875" customWidth="1"/>
    <col min="6" max="6" width="4.4609375" customWidth="1"/>
    <col min="7" max="7" width="14.765625" customWidth="1"/>
    <col min="8" max="8" width="8.84375" customWidth="1"/>
    <col min="9" max="9" width="9" customWidth="1"/>
    <col min="10" max="28" width="10.53515625" customWidth="1"/>
  </cols>
  <sheetData>
    <row r="1" spans="1:28" ht="15" customHeight="1">
      <c r="C1" s="120"/>
      <c r="D1" s="120"/>
      <c r="E1" s="120"/>
      <c r="F1" s="120"/>
      <c r="G1" s="120"/>
      <c r="H1" s="120"/>
      <c r="I1" s="120"/>
      <c r="J1" s="2"/>
      <c r="K1" s="2"/>
      <c r="L1" s="2"/>
      <c r="M1" s="2"/>
      <c r="N1" s="2"/>
      <c r="O1" s="2"/>
      <c r="P1" s="2"/>
      <c r="Q1" s="2"/>
      <c r="R1" s="2"/>
      <c r="S1" s="2"/>
      <c r="T1" s="2"/>
      <c r="U1" s="2"/>
      <c r="V1" s="2"/>
      <c r="W1" s="2"/>
      <c r="X1" s="2"/>
      <c r="Y1" s="2"/>
      <c r="Z1" s="2"/>
      <c r="AA1" s="2"/>
      <c r="AB1" s="2"/>
    </row>
    <row r="2" spans="1:28" ht="12" customHeight="1">
      <c r="B2" s="163"/>
      <c r="C2" s="710" t="str">
        <f>'Mode d''emploi'!C4</f>
        <v>Dispositifs médicaux : Informations à fournir par le fabricant selon la norme PR NF EN ISO 20417</v>
      </c>
      <c r="D2" s="711"/>
      <c r="E2" s="711"/>
      <c r="F2" s="711"/>
      <c r="G2" s="711"/>
      <c r="H2" s="711"/>
      <c r="I2" s="712"/>
      <c r="J2" s="176"/>
      <c r="K2" s="5"/>
      <c r="L2" s="5"/>
      <c r="M2" s="5"/>
      <c r="N2" s="5"/>
      <c r="O2" s="5"/>
      <c r="P2" s="5"/>
      <c r="Q2" s="5"/>
      <c r="R2" s="5"/>
      <c r="S2" s="5"/>
      <c r="T2" s="5"/>
      <c r="U2" s="5"/>
      <c r="V2" s="5"/>
      <c r="W2" s="5"/>
      <c r="X2" s="5"/>
      <c r="Y2" s="5"/>
      <c r="Z2" s="5"/>
      <c r="AA2" s="5"/>
      <c r="AB2" s="5"/>
    </row>
    <row r="3" spans="1:28" ht="22.5" customHeight="1">
      <c r="B3" s="163"/>
      <c r="C3" s="713"/>
      <c r="D3" s="714"/>
      <c r="E3" s="714"/>
      <c r="F3" s="714"/>
      <c r="G3" s="714"/>
      <c r="H3" s="714"/>
      <c r="I3" s="715"/>
      <c r="J3" s="163"/>
    </row>
    <row r="4" spans="1:28" ht="18.75" customHeight="1">
      <c r="B4" s="163"/>
      <c r="C4" s="722" t="s">
        <v>228</v>
      </c>
      <c r="D4" s="723"/>
      <c r="E4" s="724" t="str">
        <f>'Mode d''emploi'!D6</f>
        <v>Nom de l'établissement</v>
      </c>
      <c r="F4" s="725"/>
      <c r="G4" s="725"/>
      <c r="H4" s="725"/>
      <c r="I4" s="726"/>
      <c r="J4" s="163"/>
    </row>
    <row r="5" spans="1:28" ht="18.75" customHeight="1">
      <c r="B5" s="163"/>
      <c r="C5" s="735" t="s">
        <v>204</v>
      </c>
      <c r="D5" s="736"/>
      <c r="E5" s="733" t="s">
        <v>174</v>
      </c>
      <c r="F5" s="734"/>
      <c r="G5" s="734"/>
      <c r="H5" s="739" t="s">
        <v>2</v>
      </c>
      <c r="I5" s="740"/>
      <c r="J5" s="163"/>
    </row>
    <row r="6" spans="1:28" ht="18.75" customHeight="1">
      <c r="B6" s="163"/>
      <c r="C6" s="743" t="s">
        <v>203</v>
      </c>
      <c r="D6" s="744"/>
      <c r="E6" s="633" t="s">
        <v>207</v>
      </c>
      <c r="F6" s="634"/>
      <c r="G6" s="634"/>
      <c r="H6" s="739"/>
      <c r="I6" s="740"/>
      <c r="J6" s="163"/>
    </row>
    <row r="7" spans="1:28" ht="19.5" customHeight="1">
      <c r="B7" s="163"/>
      <c r="C7" s="737" t="s">
        <v>205</v>
      </c>
      <c r="D7" s="738"/>
      <c r="E7" s="720" t="s">
        <v>5</v>
      </c>
      <c r="F7" s="721"/>
      <c r="G7" s="544" t="s">
        <v>193</v>
      </c>
      <c r="H7" s="739"/>
      <c r="I7" s="740"/>
      <c r="J7" s="163"/>
    </row>
    <row r="8" spans="1:28" ht="18.75" customHeight="1">
      <c r="B8" s="163"/>
      <c r="C8" s="716" t="s">
        <v>206</v>
      </c>
      <c r="D8" s="717"/>
      <c r="E8" s="718" t="s">
        <v>183</v>
      </c>
      <c r="F8" s="719"/>
      <c r="G8" s="719"/>
      <c r="H8" s="741"/>
      <c r="I8" s="742"/>
      <c r="J8" s="163"/>
    </row>
    <row r="9" spans="1:28" s="110" customFormat="1" ht="22.5" customHeight="1">
      <c r="B9" s="163"/>
      <c r="C9" s="409" t="s">
        <v>7</v>
      </c>
      <c r="D9" s="230" t="s">
        <v>8</v>
      </c>
      <c r="E9" s="230" t="s">
        <v>9</v>
      </c>
      <c r="F9" s="230" t="s">
        <v>229</v>
      </c>
      <c r="G9" s="230" t="s">
        <v>11</v>
      </c>
      <c r="H9" s="230" t="s">
        <v>12</v>
      </c>
      <c r="I9" s="410" t="s">
        <v>13</v>
      </c>
      <c r="J9" s="163"/>
    </row>
    <row r="10" spans="1:28" ht="18.75" customHeight="1">
      <c r="B10" s="163"/>
      <c r="C10" s="662" t="str">
        <f>CONCATENATE(" Attention: ",Utilitaires!N8," Critere(s) non évalués"," / ","77","          /         ",Utilitaires!L75," sous article(s) non évalués"," / ",Utilitaires!L73, "          /")</f>
        <v xml:space="preserve"> Attention: 77 Critere(s) non évalués / 77          /         30 sous article(s) non évalués / 30          /</v>
      </c>
      <c r="D10" s="663"/>
      <c r="E10" s="663"/>
      <c r="F10" s="663" t="str">
        <f>CONCATENATE(Utilitaires!K86," article(s) non évalués"," / ",Utilitaires!K87)</f>
        <v>7 article(s) non évalués / 7</v>
      </c>
      <c r="G10" s="663"/>
      <c r="H10" s="229" t="s">
        <v>302</v>
      </c>
      <c r="I10" s="411" t="str">
        <f>K10</f>
        <v xml:space="preserve"> En attente</v>
      </c>
      <c r="J10" s="177"/>
      <c r="K10" s="139" t="str">
        <f>IF(COUNTIF(F11:F124,'Mode d''emploi'!$D$27)=COUNTIF(F11:F124,"&lt;&gt;"),'Mode d''emploi'!$D$27,IF(SUM(F11:F124)&gt;0,AVERAGE(E11,E18,E32,E51,E62,E87,E115),Utilitaires!$D$2))</f>
        <v xml:space="preserve"> En attente</v>
      </c>
      <c r="L10" s="7"/>
      <c r="M10" s="7"/>
      <c r="N10" s="7"/>
      <c r="O10" s="7"/>
      <c r="P10" s="7"/>
      <c r="Q10" s="7"/>
      <c r="R10" s="7"/>
      <c r="S10" s="7"/>
      <c r="T10" s="7"/>
      <c r="U10" s="7"/>
      <c r="V10" s="7"/>
      <c r="W10" s="7"/>
      <c r="X10" s="7"/>
      <c r="Y10" s="7"/>
      <c r="Z10" s="7"/>
      <c r="AA10" s="7"/>
      <c r="AB10" s="7"/>
    </row>
    <row r="11" spans="1:28" s="110" customFormat="1" ht="26.25" customHeight="1">
      <c r="B11" s="163"/>
      <c r="C11" s="412" t="s">
        <v>16</v>
      </c>
      <c r="D11" s="253" t="s">
        <v>17</v>
      </c>
      <c r="E11" s="676" t="str">
        <f>IF(COUNTIF(F12:F17,'Mode d''emploi'!$D$27)=COUNTIF(F12:F17,"&lt;&gt;"),'Mode d''emploi'!$D$27,IF(SUM(F12:F17)&gt;0,AVERAGE(F12:F17),Utilitaires!$D$2))</f>
        <v xml:space="preserve"> En attente</v>
      </c>
      <c r="F11" s="676"/>
      <c r="G11" s="676" t="str">
        <f>IFERROR(VLOOKUP(I11,Utilitaires!$B$11:$C$15,2,FALSE),"")</f>
        <v/>
      </c>
      <c r="H11" s="676"/>
      <c r="I11" s="413">
        <f>IFERROR(VLOOKUP(E11,Utilitaires!$B$20:$C$32,2),"")</f>
        <v>0</v>
      </c>
      <c r="J11" s="178"/>
      <c r="K11" s="8"/>
      <c r="L11" s="8"/>
      <c r="M11" s="8"/>
      <c r="N11" s="8"/>
      <c r="O11" s="8"/>
      <c r="P11" s="8"/>
      <c r="Q11" s="8"/>
      <c r="R11" s="8"/>
      <c r="S11" s="8"/>
      <c r="T11" s="8"/>
      <c r="U11" s="8"/>
      <c r="V11" s="8"/>
      <c r="W11" s="8"/>
      <c r="X11" s="8"/>
      <c r="Y11" s="8"/>
      <c r="Z11" s="8"/>
      <c r="AA11" s="8"/>
      <c r="AB11" s="8"/>
    </row>
    <row r="12" spans="1:28" ht="22.5" customHeight="1">
      <c r="B12" s="163"/>
      <c r="C12" s="414" t="s">
        <v>24</v>
      </c>
      <c r="D12" s="254" t="s">
        <v>230</v>
      </c>
      <c r="E12" s="255"/>
      <c r="F12" s="672" t="str">
        <f>IF(COUNTIF(F13:F15,'Mode d''emploi'!$D$27)=COUNTIF(F13:F15,"&lt;&gt;"),'Mode d''emploi'!$D$27,IF(SUM(F13:F15)&gt;0,AVERAGE(F13:F15),Utilitaires!$D$2))</f>
        <v xml:space="preserve"> En attente</v>
      </c>
      <c r="G12" s="672"/>
      <c r="H12" s="670">
        <f>IFERROR(VLOOKUP(F12,Utilitaires!$B$20:$C$32,2),"")</f>
        <v>0</v>
      </c>
      <c r="I12" s="671"/>
      <c r="J12" s="179"/>
      <c r="K12" s="11"/>
      <c r="L12" s="11"/>
      <c r="M12" s="11"/>
      <c r="N12" s="11"/>
      <c r="O12" s="11"/>
      <c r="P12" s="11"/>
      <c r="Q12" s="11"/>
      <c r="R12" s="11"/>
      <c r="S12" s="11"/>
      <c r="T12" s="11"/>
      <c r="U12" s="11"/>
      <c r="V12" s="11"/>
      <c r="W12" s="11"/>
      <c r="X12" s="11"/>
      <c r="Y12" s="11"/>
      <c r="Z12" s="11"/>
      <c r="AA12" s="11"/>
      <c r="AB12" s="11"/>
    </row>
    <row r="13" spans="1:28" s="96" customFormat="1" ht="30" customHeight="1">
      <c r="A13" s="97"/>
      <c r="B13" s="163"/>
      <c r="C13" s="415">
        <v>1</v>
      </c>
      <c r="D13" s="231" t="s">
        <v>303</v>
      </c>
      <c r="E13" s="241" t="s">
        <v>349</v>
      </c>
      <c r="F13" s="256" t="str">
        <f>IFERROR(VLOOKUP(E13,Utilitaires!$B$2:$D$7,3,), " ")</f>
        <v xml:space="preserve"> En attente</v>
      </c>
      <c r="G13" s="257" t="str">
        <f>IFERROR(VLOOKUP(E13,Utilitaires!$B$2:$C$7,2,),"")</f>
        <v>Libellé du critère quand il sera choisi</v>
      </c>
      <c r="H13" s="503"/>
      <c r="I13" s="504"/>
      <c r="J13" s="180">
        <f>IFERROR(VLOOKUP(F13,Utilitaires!$B$20:$C$32,2),"")</f>
        <v>0</v>
      </c>
    </row>
    <row r="14" spans="1:28" ht="30" customHeight="1">
      <c r="B14" s="163"/>
      <c r="C14" s="416">
        <f>MAX($C$13:C13)+1</f>
        <v>2</v>
      </c>
      <c r="D14" s="232" t="s">
        <v>304</v>
      </c>
      <c r="E14" s="241" t="s">
        <v>349</v>
      </c>
      <c r="F14" s="258" t="str">
        <f>IFERROR(VLOOKUP(E14,Utilitaires!$B$2:$D$7,3,),"")</f>
        <v xml:space="preserve"> En attente</v>
      </c>
      <c r="G14" s="259" t="str">
        <f>IFERROR(VLOOKUP(E14,Utilitaires!$B$2:$C$7,2,),"")</f>
        <v>Libellé du critère quand il sera choisi</v>
      </c>
      <c r="H14" s="503"/>
      <c r="I14" s="505"/>
      <c r="J14" s="180">
        <f>IFERROR(VLOOKUP(F14,Utilitaires!$B$20:$C$32,2),"")</f>
        <v>0</v>
      </c>
    </row>
    <row r="15" spans="1:28" s="96" customFormat="1" ht="30" customHeight="1">
      <c r="A15" s="97"/>
      <c r="B15" s="163"/>
      <c r="C15" s="417">
        <f>MAX($C$13:C14)+1</f>
        <v>3</v>
      </c>
      <c r="D15" s="233" t="s">
        <v>305</v>
      </c>
      <c r="E15" s="241" t="s">
        <v>349</v>
      </c>
      <c r="F15" s="260" t="str">
        <f>IFERROR(VLOOKUP(E15,Utilitaires!$B$2:$D$7,3,),"")</f>
        <v xml:space="preserve"> En attente</v>
      </c>
      <c r="G15" s="261" t="str">
        <f>IFERROR(VLOOKUP(E15,Utilitaires!$B$2:$C$7,2,),"")</f>
        <v>Libellé du critère quand il sera choisi</v>
      </c>
      <c r="H15" s="506"/>
      <c r="I15" s="507"/>
      <c r="J15" s="180">
        <f>IFERROR(VLOOKUP(F15,Utilitaires!$B$20:$C$32,2),"")</f>
        <v>0</v>
      </c>
    </row>
    <row r="16" spans="1:28" s="96" customFormat="1" ht="22.5" customHeight="1">
      <c r="A16" s="97"/>
      <c r="B16" s="163"/>
      <c r="C16" s="418" t="s">
        <v>144</v>
      </c>
      <c r="D16" s="262" t="s">
        <v>151</v>
      </c>
      <c r="E16" s="263"/>
      <c r="F16" s="664" t="str">
        <f>IF(COUNTIF(F17,'Mode d''emploi'!$D$27)=COUNTIF(F17,"&lt;&gt;"),'Mode d''emploi'!$D$27,IF(SUM(F17)&gt;0,AVERAGE(F17), Utilitaires!$D$2))</f>
        <v xml:space="preserve"> En attente</v>
      </c>
      <c r="G16" s="664"/>
      <c r="H16" s="660">
        <f>IFERROR(VLOOKUP(F16,Utilitaires!$B$20:$C$32,2),"")</f>
        <v>0</v>
      </c>
      <c r="I16" s="661"/>
      <c r="J16" s="180"/>
    </row>
    <row r="17" spans="1:28" ht="30" customHeight="1">
      <c r="B17" s="163"/>
      <c r="C17" s="419">
        <f>MAX($C$13:C15)+1</f>
        <v>4</v>
      </c>
      <c r="D17" s="234" t="s">
        <v>306</v>
      </c>
      <c r="E17" s="241" t="s">
        <v>349</v>
      </c>
      <c r="F17" s="260" t="str">
        <f>IFERROR(VLOOKUP(E17,Utilitaires!$B$2:$D$7,3,),"")</f>
        <v xml:space="preserve"> En attente</v>
      </c>
      <c r="G17" s="259" t="str">
        <f>IFERROR(VLOOKUP(E17,Utilitaires!$B$2:$C$7,2,),"")</f>
        <v>Libellé du critère quand il sera choisi</v>
      </c>
      <c r="H17" s="508"/>
      <c r="I17" s="509"/>
      <c r="J17" s="180">
        <f>IFERROR(VLOOKUP(F17,Utilitaires!$B$20:$C$32,2),"")</f>
        <v>0</v>
      </c>
    </row>
    <row r="18" spans="1:28" s="110" customFormat="1" ht="26.25" customHeight="1">
      <c r="B18" s="163"/>
      <c r="C18" s="420" t="s">
        <v>34</v>
      </c>
      <c r="D18" s="264" t="s">
        <v>155</v>
      </c>
      <c r="E18" s="638" t="str">
        <f>IF(COUNTIF(F19:F31,'Mode d''emploi'!$D$27)=COUNTIF(F19:F31,"&lt;&gt;"),'Mode d''emploi'!$D$27,IF(SUM(F19:F31)&gt;0,AVERAGE(F19,F21,F23,F26,F28,F30),Utilitaires!$D$2))</f>
        <v xml:space="preserve"> En attente</v>
      </c>
      <c r="F18" s="638"/>
      <c r="G18" s="638" t="str">
        <f>IFERROR(VLOOKUP(I18,Utilitaires!$B$11:$C$15,2,FALSE),"")</f>
        <v/>
      </c>
      <c r="H18" s="638"/>
      <c r="I18" s="421">
        <f>IFERROR(VLOOKUP(E18,Utilitaires!$B$20:$C$32,2),Utilitaires!$B$3)</f>
        <v>0</v>
      </c>
      <c r="J18" s="181"/>
    </row>
    <row r="19" spans="1:28" s="96" customFormat="1" ht="22.5" customHeight="1">
      <c r="A19" s="97"/>
      <c r="B19" s="163"/>
      <c r="C19" s="422" t="s">
        <v>38</v>
      </c>
      <c r="D19" s="646" t="s">
        <v>39</v>
      </c>
      <c r="E19" s="646"/>
      <c r="F19" s="674" t="str">
        <f>IF(COUNTIF(F20,'Mode d''emploi'!$D$27)=COUNTIF(F20,"&lt;&gt;"),'Mode d''emploi'!$D$27,IF(SUM(F20)&gt;0,AVERAGE(F20),Utilitaires!$D$2))</f>
        <v xml:space="preserve"> En attente</v>
      </c>
      <c r="G19" s="674"/>
      <c r="H19" s="652">
        <f>IFERROR(VLOOKUP(F19,Utilitaires!$B$20:$C$32,2),"")</f>
        <v>0</v>
      </c>
      <c r="I19" s="653"/>
      <c r="J19" s="181"/>
    </row>
    <row r="20" spans="1:28" ht="33" customHeight="1">
      <c r="B20" s="163"/>
      <c r="C20" s="423">
        <f>MAX($C$13:C17)+1</f>
        <v>5</v>
      </c>
      <c r="D20" s="235" t="s">
        <v>307</v>
      </c>
      <c r="E20" s="241" t="s">
        <v>349</v>
      </c>
      <c r="F20" s="265" t="str">
        <f>IFERROR(VLOOKUP(E20,Utilitaires!$B$2:$D$7,3,),"")</f>
        <v xml:space="preserve"> En attente</v>
      </c>
      <c r="G20" s="266" t="str">
        <f>IFERROR(VLOOKUP(E20,Utilitaires!$B$2:$C$7,2,),"")</f>
        <v>Libellé du critère quand il sera choisi</v>
      </c>
      <c r="H20" s="510"/>
      <c r="I20" s="511"/>
      <c r="J20" s="180">
        <f>IFERROR(VLOOKUP(F20,Utilitaires!$B$20:$C$32,2),"")</f>
        <v>0</v>
      </c>
      <c r="K20" s="13"/>
      <c r="L20" s="13"/>
      <c r="M20" s="13"/>
      <c r="N20" s="13"/>
      <c r="O20" s="13"/>
      <c r="P20" s="13"/>
      <c r="Q20" s="13"/>
      <c r="R20" s="13"/>
      <c r="S20" s="13"/>
      <c r="T20" s="13"/>
      <c r="U20" s="13"/>
      <c r="V20" s="13"/>
      <c r="W20" s="13"/>
      <c r="X20" s="13"/>
      <c r="Y20" s="13"/>
      <c r="Z20" s="13"/>
      <c r="AA20" s="13"/>
      <c r="AB20" s="13"/>
    </row>
    <row r="21" spans="1:28" ht="22.5" customHeight="1">
      <c r="B21" s="163"/>
      <c r="C21" s="424" t="s">
        <v>45</v>
      </c>
      <c r="D21" s="645" t="s">
        <v>175</v>
      </c>
      <c r="E21" s="645"/>
      <c r="F21" s="635" t="str">
        <f>IF(COUNTIF(F22,'Mode d''emploi'!$D$27)=COUNTIF(F22,"&lt;&gt;"),'Mode d''emploi'!$D$27,IF(SUM(F22)&gt;0,AVERAGE(F22),Utilitaires!$D$2))</f>
        <v xml:space="preserve"> En attente</v>
      </c>
      <c r="G21" s="635"/>
      <c r="H21" s="636">
        <f>IFERROR(VLOOKUP(F21,Utilitaires!$B$20:$C$32,2),"")</f>
        <v>0</v>
      </c>
      <c r="I21" s="637"/>
      <c r="J21" s="180"/>
      <c r="K21" s="14"/>
    </row>
    <row r="22" spans="1:28" ht="33.75" customHeight="1">
      <c r="B22" s="163"/>
      <c r="C22" s="425">
        <f>MAX($C$13:C21)+1</f>
        <v>6</v>
      </c>
      <c r="D22" s="236" t="s">
        <v>308</v>
      </c>
      <c r="E22" s="241" t="s">
        <v>349</v>
      </c>
      <c r="F22" s="267" t="str">
        <f>IFERROR(VLOOKUP(E22,Utilitaires!$B$2:$D$7,3,),"")</f>
        <v xml:space="preserve"> En attente</v>
      </c>
      <c r="G22" s="268" t="str">
        <f>IFERROR(VLOOKUP(E22,Utilitaires!$B$2:$C$7,2,),"")</f>
        <v>Libellé du critère quand il sera choisi</v>
      </c>
      <c r="H22" s="512"/>
      <c r="I22" s="513"/>
      <c r="J22" s="180">
        <f>IFERROR(VLOOKUP(F22,Utilitaires!$B$20:$C$32,2),"")</f>
        <v>0</v>
      </c>
    </row>
    <row r="23" spans="1:28" ht="22.5" customHeight="1">
      <c r="B23" s="163"/>
      <c r="C23" s="426" t="s">
        <v>46</v>
      </c>
      <c r="D23" s="647" t="s">
        <v>246</v>
      </c>
      <c r="E23" s="647"/>
      <c r="F23" s="654" t="str">
        <f>IF(COUNTIF(F24:F25,'Mode d''emploi'!$D$27)=COUNTIF(F24:F25,"&lt;&gt;"),'Mode d''emploi'!$D$27,IF(SUM(F24:F25)&gt;0,AVERAGE(F24:F25),Utilitaires!$D$2))</f>
        <v xml:space="preserve"> En attente</v>
      </c>
      <c r="G23" s="654"/>
      <c r="H23" s="654">
        <f>IFERROR(VLOOKUP(F23,Utilitaires!$B$20:$C$32,2),"")</f>
        <v>0</v>
      </c>
      <c r="I23" s="655"/>
      <c r="J23" s="180"/>
      <c r="K23" s="15"/>
      <c r="L23" s="15"/>
      <c r="M23" s="15"/>
      <c r="N23" s="15"/>
      <c r="O23" s="15"/>
      <c r="P23" s="15"/>
      <c r="Q23" s="15"/>
      <c r="R23" s="15"/>
      <c r="S23" s="15"/>
      <c r="T23" s="15"/>
      <c r="U23" s="15"/>
      <c r="V23" s="15"/>
      <c r="W23" s="15"/>
      <c r="X23" s="15"/>
      <c r="Y23" s="15"/>
      <c r="Z23" s="15"/>
      <c r="AA23" s="15"/>
      <c r="AB23" s="15"/>
    </row>
    <row r="24" spans="1:28" ht="34.5" customHeight="1">
      <c r="B24" s="163"/>
      <c r="C24" s="423">
        <f>MAX($C$13:C22)+1</f>
        <v>7</v>
      </c>
      <c r="D24" s="237" t="s">
        <v>309</v>
      </c>
      <c r="E24" s="241" t="s">
        <v>349</v>
      </c>
      <c r="F24" s="269" t="str">
        <f>IFERROR(VLOOKUP(E24,Utilitaires!$B$2:$D$7,3,),"")</f>
        <v xml:space="preserve"> En attente</v>
      </c>
      <c r="G24" s="270" t="str">
        <f>IFERROR(VLOOKUP(E24,Utilitaires!$B$2:$C$7,2,),"")</f>
        <v>Libellé du critère quand il sera choisi</v>
      </c>
      <c r="H24" s="514"/>
      <c r="I24" s="509"/>
      <c r="J24" s="180">
        <f>IFERROR(VLOOKUP(F24,Utilitaires!$B$20:$C$32,2),"")</f>
        <v>0</v>
      </c>
    </row>
    <row r="25" spans="1:28" ht="33.75" customHeight="1">
      <c r="B25" s="163"/>
      <c r="C25" s="423">
        <f>MAX($C$13:C24)+1</f>
        <v>8</v>
      </c>
      <c r="D25" s="238" t="s">
        <v>310</v>
      </c>
      <c r="E25" s="241" t="s">
        <v>349</v>
      </c>
      <c r="F25" s="271" t="str">
        <f>IFERROR(VLOOKUP(E25,Utilitaires!$B$2:$D$7,3,),"")</f>
        <v xml:space="preserve"> En attente</v>
      </c>
      <c r="G25" s="403" t="str">
        <f>IFERROR(VLOOKUP(E25,Utilitaires!$B$2:$C$7,2,),"")</f>
        <v>Libellé du critère quand il sera choisi</v>
      </c>
      <c r="H25" s="514"/>
      <c r="I25" s="515"/>
      <c r="J25" s="180">
        <f>IFERROR(VLOOKUP(F25,Utilitaires!$B$20:$C$32,2),"")</f>
        <v>0</v>
      </c>
      <c r="K25" s="15"/>
      <c r="L25" s="15"/>
      <c r="M25" s="15"/>
      <c r="N25" s="15"/>
      <c r="O25" s="15"/>
      <c r="P25" s="15"/>
      <c r="Q25" s="15"/>
      <c r="R25" s="15"/>
      <c r="S25" s="15"/>
      <c r="T25" s="15"/>
      <c r="U25" s="15"/>
      <c r="V25" s="15"/>
      <c r="W25" s="15"/>
      <c r="X25" s="15"/>
      <c r="Y25" s="15"/>
      <c r="Z25" s="15"/>
      <c r="AA25" s="15"/>
      <c r="AB25" s="15"/>
    </row>
    <row r="26" spans="1:28" ht="22.5" customHeight="1">
      <c r="B26" s="163"/>
      <c r="C26" s="427" t="s">
        <v>47</v>
      </c>
      <c r="D26" s="647" t="s">
        <v>48</v>
      </c>
      <c r="E26" s="647"/>
      <c r="F26" s="654" t="str">
        <f>IF(COUNTIF(F27,'Mode d''emploi'!$D$27)=COUNTIF(F27,"&lt;&gt;"),'Mode d''emploi'!$D$27,IF(SUM(F27)&gt;0,AVERAGE(F27),Utilitaires!$D$2))</f>
        <v xml:space="preserve"> En attente</v>
      </c>
      <c r="G26" s="673"/>
      <c r="H26" s="654">
        <f>IFERROR(VLOOKUP(F26,Utilitaires!$B$20:$C$32,2),"")</f>
        <v>0</v>
      </c>
      <c r="I26" s="655"/>
      <c r="J26" s="180"/>
      <c r="K26" s="14"/>
      <c r="L26" s="2"/>
      <c r="M26" s="2"/>
      <c r="N26" s="2"/>
      <c r="O26" s="2"/>
      <c r="P26" s="2"/>
      <c r="Q26" s="2"/>
      <c r="R26" s="2"/>
      <c r="S26" s="2"/>
      <c r="T26" s="2"/>
      <c r="U26" s="2"/>
      <c r="V26" s="2"/>
      <c r="W26" s="2"/>
      <c r="X26" s="2"/>
      <c r="Y26" s="2"/>
      <c r="Z26" s="2"/>
      <c r="AA26" s="2"/>
      <c r="AB26" s="2"/>
    </row>
    <row r="27" spans="1:28" ht="33" customHeight="1">
      <c r="B27" s="163"/>
      <c r="C27" s="428">
        <f>MAX($C$13:C25)+1</f>
        <v>9</v>
      </c>
      <c r="D27" s="238" t="s">
        <v>311</v>
      </c>
      <c r="E27" s="241" t="s">
        <v>349</v>
      </c>
      <c r="F27" s="272" t="str">
        <f>IFERROR(VLOOKUP(E27,Utilitaires!$B$2:$D$7,3,),"")</f>
        <v xml:space="preserve"> En attente</v>
      </c>
      <c r="G27" s="273" t="str">
        <f>IFERROR(VLOOKUP(E27,Utilitaires!$B$2:$C$7,2,),"")</f>
        <v>Libellé du critère quand il sera choisi</v>
      </c>
      <c r="H27" s="516"/>
      <c r="I27" s="517"/>
      <c r="J27" s="180">
        <f>IFERROR(VLOOKUP(F27,Utilitaires!$B$20:$C$32,2),"")</f>
        <v>0</v>
      </c>
    </row>
    <row r="28" spans="1:28" ht="25.5" customHeight="1">
      <c r="B28" s="163"/>
      <c r="C28" s="429" t="s">
        <v>49</v>
      </c>
      <c r="D28" s="646" t="s">
        <v>50</v>
      </c>
      <c r="E28" s="646"/>
      <c r="F28" s="635" t="str">
        <f>IF(COUNTIF(F29,'Mode d''emploi'!$D$27)=COUNTIF(F29,"&lt;&gt;"),'Mode d''emploi'!$D$27,IF(SUM(F29)&gt;0,AVERAGE(F29),Utilitaires!$D$2))</f>
        <v xml:space="preserve"> En attente</v>
      </c>
      <c r="G28" s="635"/>
      <c r="H28" s="674">
        <f>IFERROR(VLOOKUP(F28,Utilitaires!$B$20:$C$32,2),"")</f>
        <v>0</v>
      </c>
      <c r="I28" s="675"/>
      <c r="J28" s="180"/>
      <c r="K28" s="14"/>
      <c r="L28" s="2"/>
      <c r="M28" s="2"/>
      <c r="N28" s="2"/>
      <c r="O28" s="2"/>
      <c r="P28" s="2"/>
      <c r="Q28" s="2"/>
      <c r="R28" s="2"/>
      <c r="S28" s="2"/>
      <c r="T28" s="2"/>
      <c r="U28" s="2"/>
      <c r="V28" s="2"/>
      <c r="W28" s="2"/>
      <c r="X28" s="2"/>
      <c r="Y28" s="2"/>
      <c r="Z28" s="2"/>
      <c r="AA28" s="2"/>
      <c r="AB28" s="2"/>
    </row>
    <row r="29" spans="1:28" ht="33" customHeight="1">
      <c r="B29" s="163"/>
      <c r="C29" s="425">
        <f>MAX($C$13:C28)+1</f>
        <v>10</v>
      </c>
      <c r="D29" s="239" t="s">
        <v>285</v>
      </c>
      <c r="E29" s="241" t="s">
        <v>349</v>
      </c>
      <c r="F29" s="267" t="str">
        <f>IFERROR(VLOOKUP(E29,Utilitaires!$B$2:$D$7,3,),"")</f>
        <v xml:space="preserve"> En attente</v>
      </c>
      <c r="G29" s="274" t="str">
        <f>IFERROR(VLOOKUP(E29,Utilitaires!$B$2:$C$7,2,),"")</f>
        <v>Libellé du critère quand il sera choisi</v>
      </c>
      <c r="H29" s="518"/>
      <c r="I29" s="519"/>
      <c r="J29" s="180">
        <f>IFERROR(VLOOKUP(F29,Utilitaires!$B$20:$C$32,2),"")</f>
        <v>0</v>
      </c>
      <c r="K29" s="2"/>
      <c r="L29" s="2"/>
      <c r="M29" s="2"/>
      <c r="N29" s="2"/>
      <c r="O29" s="2"/>
      <c r="P29" s="2"/>
      <c r="Q29" s="2"/>
      <c r="R29" s="2"/>
      <c r="S29" s="2"/>
      <c r="T29" s="2"/>
      <c r="U29" s="2"/>
      <c r="V29" s="2"/>
      <c r="W29" s="2"/>
      <c r="X29" s="2"/>
      <c r="Y29" s="2"/>
      <c r="Z29" s="2"/>
      <c r="AA29" s="2"/>
      <c r="AB29" s="2"/>
    </row>
    <row r="30" spans="1:28" ht="22.5" customHeight="1">
      <c r="B30" s="163"/>
      <c r="C30" s="430" t="s">
        <v>51</v>
      </c>
      <c r="D30" s="646" t="s">
        <v>153</v>
      </c>
      <c r="E30" s="646"/>
      <c r="F30" s="656" t="str">
        <f>IF(COUNTIF(F31,'Mode d''emploi'!$D$27)=COUNTIF(F31,"&lt;&gt;"),'Mode d''emploi'!$D$27,IF(SUM(F31)&gt;0,AVERAGE(F31),Utilitaires!$D$2))</f>
        <v xml:space="preserve"> En attente</v>
      </c>
      <c r="G30" s="656"/>
      <c r="H30" s="656">
        <f>IFERROR(VLOOKUP(F30,Utilitaires!$B$20:$C$32,2),"")</f>
        <v>0</v>
      </c>
      <c r="I30" s="657"/>
      <c r="J30" s="180"/>
      <c r="K30" s="14"/>
      <c r="L30" s="2"/>
      <c r="M30" s="2"/>
      <c r="N30" s="2"/>
      <c r="O30" s="2"/>
      <c r="P30" s="2"/>
      <c r="Q30" s="2"/>
      <c r="R30" s="2"/>
      <c r="S30" s="2"/>
      <c r="T30" s="2"/>
      <c r="U30" s="2"/>
      <c r="V30" s="2"/>
      <c r="W30" s="2"/>
      <c r="X30" s="2"/>
      <c r="Y30" s="2"/>
      <c r="Z30" s="2"/>
      <c r="AA30" s="2"/>
      <c r="AB30" s="2"/>
    </row>
    <row r="31" spans="1:28" ht="33" customHeight="1">
      <c r="B31" s="163"/>
      <c r="C31" s="425">
        <f>MAX($C$13:C30)+1</f>
        <v>11</v>
      </c>
      <c r="D31" s="235" t="s">
        <v>316</v>
      </c>
      <c r="E31" s="241" t="s">
        <v>349</v>
      </c>
      <c r="F31" s="271" t="str">
        <f>IFERROR(VLOOKUP(E31,Utilitaires!$B$2:$D$7,3,),"")</f>
        <v xml:space="preserve"> En attente</v>
      </c>
      <c r="G31" s="273" t="str">
        <f>IFERROR(VLOOKUP(E31,Utilitaires!$B$2:$C$7,2,),"")</f>
        <v>Libellé du critère quand il sera choisi</v>
      </c>
      <c r="H31" s="510"/>
      <c r="I31" s="513"/>
      <c r="J31" s="180">
        <f>IFERROR(VLOOKUP(F31,Utilitaires!$B$20:$C$32,2),"")</f>
        <v>0</v>
      </c>
      <c r="K31" s="2"/>
      <c r="L31" s="2"/>
      <c r="M31" s="2"/>
      <c r="N31" s="2"/>
      <c r="O31" s="2"/>
      <c r="P31" s="2"/>
      <c r="Q31" s="2"/>
      <c r="R31" s="2"/>
      <c r="S31" s="2"/>
      <c r="T31" s="2"/>
      <c r="U31" s="2"/>
      <c r="V31" s="2"/>
      <c r="W31" s="2"/>
      <c r="X31" s="2"/>
      <c r="Y31" s="2"/>
      <c r="Z31" s="2"/>
      <c r="AA31" s="2"/>
      <c r="AB31" s="2"/>
    </row>
    <row r="32" spans="1:28" ht="26.25" customHeight="1">
      <c r="B32" s="163"/>
      <c r="C32" s="431" t="s">
        <v>134</v>
      </c>
      <c r="D32" s="432" t="s">
        <v>156</v>
      </c>
      <c r="E32" s="665" t="str">
        <f>IF(COUNTIF(F33:F50,'Mode d''emploi'!$D$27)=COUNTIF(F33:F50,"&lt;&gt;"),'Mode d''emploi'!$D$27,IF(SUM(F33:F50)&gt;0,AVERAGE(F33,F35,F37,F39,F41,F45, F47, F49),Utilitaires!$D$2))</f>
        <v xml:space="preserve"> En attente</v>
      </c>
      <c r="F32" s="665"/>
      <c r="G32" s="665" t="str">
        <f>IFERROR(VLOOKUP(I32,Utilitaires!$B$11:$C$15,2,FALSE),"")</f>
        <v/>
      </c>
      <c r="H32" s="665"/>
      <c r="I32" s="433">
        <f>IFERROR(VLOOKUP(E32,Utilitaires!$B$20:$C$32,2),Utilitaires!$B$3)</f>
        <v>0</v>
      </c>
      <c r="J32" s="179"/>
      <c r="K32" s="15"/>
      <c r="L32" s="15"/>
      <c r="M32" s="15"/>
      <c r="N32" s="15"/>
      <c r="O32" s="15"/>
      <c r="P32" s="15"/>
      <c r="Q32" s="15"/>
      <c r="R32" s="15"/>
      <c r="S32" s="15"/>
      <c r="T32" s="15"/>
      <c r="U32" s="15"/>
      <c r="V32" s="15"/>
      <c r="W32" s="15"/>
      <c r="X32" s="15"/>
      <c r="Y32" s="15"/>
      <c r="Z32" s="15"/>
      <c r="AA32" s="15"/>
      <c r="AB32" s="15"/>
    </row>
    <row r="33" spans="1:28" ht="22.5" customHeight="1">
      <c r="B33" s="163"/>
      <c r="C33" s="434" t="s">
        <v>52</v>
      </c>
      <c r="D33" s="648" t="s">
        <v>53</v>
      </c>
      <c r="E33" s="648"/>
      <c r="F33" s="666" t="str">
        <f>IF(COUNTIF(F34,'Mode d''emploi'!$D$27)=COUNTIF(F34,"&lt;&gt;"),'Mode d''emploi'!$D$27,IF(SUM(F34)&gt;0,AVERAGE(F34),Utilitaires!$D$2))</f>
        <v xml:space="preserve"> En attente</v>
      </c>
      <c r="G33" s="666"/>
      <c r="H33" s="641">
        <f>IFERROR(VLOOKUP(F33,Utilitaires!$B$20:$C$32,2),"")</f>
        <v>0</v>
      </c>
      <c r="I33" s="642"/>
      <c r="J33" s="179"/>
      <c r="K33" s="2"/>
      <c r="L33" s="2"/>
      <c r="M33" s="2"/>
      <c r="N33" s="2"/>
      <c r="O33" s="2"/>
      <c r="P33" s="2"/>
      <c r="Q33" s="2"/>
      <c r="R33" s="2"/>
      <c r="S33" s="2"/>
      <c r="T33" s="2"/>
      <c r="U33" s="2"/>
      <c r="V33" s="2"/>
      <c r="W33" s="2"/>
      <c r="X33" s="2"/>
      <c r="Y33" s="2"/>
      <c r="Z33" s="2"/>
      <c r="AA33" s="2"/>
      <c r="AB33" s="2"/>
    </row>
    <row r="34" spans="1:28" ht="30" customHeight="1">
      <c r="B34" s="163"/>
      <c r="C34" s="435">
        <f>MAX($C$13,C31)+1</f>
        <v>12</v>
      </c>
      <c r="D34" s="275" t="s">
        <v>54</v>
      </c>
      <c r="E34" s="241" t="s">
        <v>349</v>
      </c>
      <c r="F34" s="276" t="str">
        <f>IFERROR(VLOOKUP(E34,Utilitaires!$B$2:$D$7,3,),"")</f>
        <v xml:space="preserve"> En attente</v>
      </c>
      <c r="G34" s="277" t="str">
        <f>IFERROR(VLOOKUP(E34,Utilitaires!$B$2:$C$7,2,),"")</f>
        <v>Libellé du critère quand il sera choisi</v>
      </c>
      <c r="H34" s="520"/>
      <c r="I34" s="511"/>
      <c r="J34" s="179">
        <f>IFERROR(VLOOKUP(F34,Utilitaires!$B$20:$C$32,2),"")</f>
        <v>0</v>
      </c>
      <c r="K34" s="15"/>
      <c r="L34" s="15"/>
      <c r="M34" s="15"/>
      <c r="N34" s="15"/>
      <c r="O34" s="15"/>
      <c r="P34" s="15"/>
      <c r="Q34" s="15"/>
      <c r="R34" s="15"/>
      <c r="S34" s="15"/>
      <c r="T34" s="15"/>
      <c r="U34" s="15"/>
      <c r="V34" s="15"/>
      <c r="W34" s="15"/>
      <c r="X34" s="15"/>
      <c r="Y34" s="15"/>
      <c r="Z34" s="15"/>
      <c r="AA34" s="15"/>
      <c r="AB34" s="15"/>
    </row>
    <row r="35" spans="1:28" ht="22.5" customHeight="1">
      <c r="B35" s="163"/>
      <c r="C35" s="436" t="s">
        <v>55</v>
      </c>
      <c r="D35" s="649" t="s">
        <v>154</v>
      </c>
      <c r="E35" s="649"/>
      <c r="F35" s="639" t="str">
        <f>IF(COUNTIF(F36,'Mode d''emploi'!$D$27)=COUNTIF(F36,"&lt;&gt;"),'Mode d''emploi'!$D$27,IF(SUM(F36)&gt;0,AVERAGE(F36),Utilitaires!$D$2))</f>
        <v xml:space="preserve"> En attente</v>
      </c>
      <c r="G35" s="639"/>
      <c r="H35" s="639">
        <f>IFERROR(VLOOKUP(F35,Utilitaires!$B$20:$C$32,2),"")</f>
        <v>0</v>
      </c>
      <c r="I35" s="640"/>
      <c r="J35" s="179"/>
      <c r="K35" s="2"/>
      <c r="L35" s="2"/>
      <c r="M35" s="2"/>
      <c r="N35" s="2"/>
      <c r="O35" s="2"/>
      <c r="P35" s="2"/>
      <c r="Q35" s="2"/>
      <c r="R35" s="2"/>
      <c r="S35" s="2"/>
      <c r="T35" s="2"/>
      <c r="U35" s="2"/>
      <c r="V35" s="2"/>
      <c r="W35" s="2"/>
      <c r="X35" s="2"/>
      <c r="Y35" s="2"/>
      <c r="Z35" s="2"/>
      <c r="AA35" s="2"/>
      <c r="AB35" s="2"/>
    </row>
    <row r="36" spans="1:28" ht="30" customHeight="1">
      <c r="B36" s="163"/>
      <c r="C36" s="437">
        <f>MAX($C$13,C34)+1</f>
        <v>13</v>
      </c>
      <c r="D36" s="278" t="s">
        <v>317</v>
      </c>
      <c r="E36" s="241" t="s">
        <v>349</v>
      </c>
      <c r="F36" s="279" t="str">
        <f>IFERROR(VLOOKUP(E36,Utilitaires!$B$2:$D$7,3,),"")</f>
        <v xml:space="preserve"> En attente</v>
      </c>
      <c r="G36" s="280" t="str">
        <f>IFERROR(VLOOKUP(E36,Utilitaires!$B$2:$C$7,2,),"")</f>
        <v>Libellé du critère quand il sera choisi</v>
      </c>
      <c r="H36" s="521"/>
      <c r="I36" s="522"/>
      <c r="J36" s="179">
        <f>IFERROR(VLOOKUP(F36,Utilitaires!$B$20:$C$32,2),"")</f>
        <v>0</v>
      </c>
      <c r="K36" s="13"/>
      <c r="L36" s="13"/>
      <c r="M36" s="13"/>
      <c r="N36" s="13"/>
      <c r="O36" s="13"/>
      <c r="P36" s="13"/>
      <c r="Q36" s="13"/>
      <c r="R36" s="13"/>
      <c r="S36" s="13"/>
      <c r="T36" s="13"/>
      <c r="U36" s="13"/>
      <c r="V36" s="13"/>
      <c r="W36" s="13"/>
      <c r="X36" s="13"/>
      <c r="Y36" s="13"/>
      <c r="Z36" s="13"/>
      <c r="AA36" s="13"/>
      <c r="AB36" s="13"/>
    </row>
    <row r="37" spans="1:28" ht="22.5" customHeight="1">
      <c r="B37" s="163"/>
      <c r="C37" s="438" t="s">
        <v>56</v>
      </c>
      <c r="D37" s="677" t="s">
        <v>57</v>
      </c>
      <c r="E37" s="677"/>
      <c r="F37" s="669" t="str">
        <f>IF(COUNTIF(F38,'Mode d''emploi'!$D$27)=COUNTIF(F38,"&lt;&gt;"),'Mode d''emploi'!$D$27,IF(SUM(F38)&gt;0,AVERAGE(F38),Utilitaires!$D$2))</f>
        <v xml:space="preserve"> En attente</v>
      </c>
      <c r="G37" s="669"/>
      <c r="H37" s="667">
        <f>IFERROR(VLOOKUP(F37,Utilitaires!$B$20:$C$32,2),"")</f>
        <v>0</v>
      </c>
      <c r="I37" s="668"/>
      <c r="J37" s="179"/>
      <c r="K37" s="14"/>
      <c r="L37" s="2"/>
      <c r="M37" s="2"/>
      <c r="N37" s="2"/>
      <c r="O37" s="2"/>
      <c r="P37" s="2"/>
      <c r="Q37" s="2"/>
      <c r="R37" s="2"/>
      <c r="S37" s="2"/>
      <c r="T37" s="2"/>
      <c r="U37" s="2"/>
      <c r="V37" s="2"/>
      <c r="W37" s="2"/>
      <c r="X37" s="2"/>
      <c r="Y37" s="2"/>
      <c r="Z37" s="2"/>
      <c r="AA37" s="2"/>
      <c r="AB37" s="2"/>
    </row>
    <row r="38" spans="1:28" ht="30" customHeight="1">
      <c r="B38" s="163"/>
      <c r="C38" s="437">
        <f>MAX($C$13,C36)+1</f>
        <v>14</v>
      </c>
      <c r="D38" s="281" t="s">
        <v>286</v>
      </c>
      <c r="E38" s="241" t="s">
        <v>349</v>
      </c>
      <c r="F38" s="279" t="str">
        <f>IFERROR(VLOOKUP(E38,Utilitaires!$B$2:$D$7,3,),"")</f>
        <v xml:space="preserve"> En attente</v>
      </c>
      <c r="G38" s="282" t="str">
        <f>IFERROR(VLOOKUP(E38,Utilitaires!$B$2:$C$7,2,),"")</f>
        <v>Libellé du critère quand il sera choisi</v>
      </c>
      <c r="H38" s="512"/>
      <c r="I38" s="513"/>
      <c r="J38" s="179">
        <f>IFERROR(VLOOKUP(F38,Utilitaires!$B$20:$C$32,2),"")</f>
        <v>0</v>
      </c>
      <c r="K38" s="2"/>
      <c r="L38" s="2"/>
      <c r="M38" s="2"/>
      <c r="N38" s="2"/>
      <c r="O38" s="2"/>
      <c r="P38" s="2"/>
      <c r="Q38" s="2"/>
      <c r="R38" s="2"/>
      <c r="S38" s="2"/>
      <c r="T38" s="2"/>
      <c r="U38" s="2"/>
      <c r="V38" s="2"/>
      <c r="W38" s="2"/>
      <c r="X38" s="2"/>
      <c r="Y38" s="2"/>
      <c r="Z38" s="2"/>
      <c r="AA38" s="2"/>
      <c r="AB38" s="2"/>
    </row>
    <row r="39" spans="1:28" ht="22.5" customHeight="1">
      <c r="B39" s="163"/>
      <c r="C39" s="439" t="s">
        <v>58</v>
      </c>
      <c r="D39" s="649" t="s">
        <v>59</v>
      </c>
      <c r="E39" s="649"/>
      <c r="F39" s="658" t="str">
        <f>IF(COUNTIF(F40,'Mode d''emploi'!$D$27)=COUNTIF(F40,"&lt;&gt;"),'Mode d''emploi'!$D$27,IF(SUM(F40)&gt;0,AVERAGE(F40),Utilitaires!$D$2))</f>
        <v xml:space="preserve"> En attente</v>
      </c>
      <c r="G39" s="658"/>
      <c r="H39" s="639">
        <f>IFERROR(VLOOKUP(F39,Utilitaires!$B$20:$C$32,2),"")</f>
        <v>0</v>
      </c>
      <c r="I39" s="640"/>
      <c r="J39" s="179"/>
      <c r="K39" s="14"/>
      <c r="L39" s="2"/>
      <c r="M39" s="2"/>
      <c r="N39" s="2"/>
      <c r="O39" s="2"/>
      <c r="P39" s="2"/>
      <c r="Q39" s="2"/>
      <c r="R39" s="2"/>
      <c r="S39" s="2"/>
      <c r="T39" s="2"/>
      <c r="U39" s="2"/>
      <c r="V39" s="2"/>
      <c r="W39" s="2"/>
      <c r="X39" s="2"/>
      <c r="Y39" s="2"/>
      <c r="Z39" s="2"/>
      <c r="AA39" s="2"/>
      <c r="AB39" s="2"/>
    </row>
    <row r="40" spans="1:28" ht="30" customHeight="1">
      <c r="B40" s="163"/>
      <c r="C40" s="435">
        <f>MAX($C$13,C38)+1</f>
        <v>15</v>
      </c>
      <c r="D40" s="283" t="s">
        <v>318</v>
      </c>
      <c r="E40" s="241" t="s">
        <v>349</v>
      </c>
      <c r="F40" s="276" t="str">
        <f>IFERROR(VLOOKUP(E40,Utilitaires!$B$2:$D$7,3,),"")</f>
        <v xml:space="preserve"> En attente</v>
      </c>
      <c r="G40" s="284" t="str">
        <f>IFERROR(VLOOKUP(E40,Utilitaires!$B$2:$C$7,2,),"")</f>
        <v>Libellé du critère quand il sera choisi</v>
      </c>
      <c r="H40" s="510"/>
      <c r="I40" s="511"/>
      <c r="J40" s="179">
        <f>IFERROR(VLOOKUP(F40,Utilitaires!$B$20:$C$32,2),"")</f>
        <v>0</v>
      </c>
      <c r="K40" s="2"/>
      <c r="L40" s="2"/>
      <c r="M40" s="2"/>
      <c r="N40" s="2"/>
      <c r="O40" s="2"/>
      <c r="P40" s="2"/>
      <c r="Q40" s="2"/>
      <c r="R40" s="2"/>
      <c r="S40" s="2"/>
      <c r="T40" s="2"/>
      <c r="U40" s="2"/>
      <c r="V40" s="2"/>
      <c r="W40" s="2"/>
      <c r="X40" s="2"/>
      <c r="Y40" s="2"/>
      <c r="Z40" s="2"/>
      <c r="AA40" s="2"/>
      <c r="AB40" s="2"/>
    </row>
    <row r="41" spans="1:28" ht="22.5" customHeight="1">
      <c r="B41" s="163"/>
      <c r="C41" s="440" t="s">
        <v>60</v>
      </c>
      <c r="D41" s="684" t="s">
        <v>61</v>
      </c>
      <c r="E41" s="684"/>
      <c r="F41" s="659" t="str">
        <f>IF(COUNTIF(F42:F44,'Mode d''emploi'!$D$27)=COUNTIF(F42:F44,"&lt;&gt;"),'Mode d''emploi'!$D$27,IF(SUM(F42:F44)&gt;0,AVERAGE(F42:F44),Utilitaires!$D$2))</f>
        <v xml:space="preserve"> En attente</v>
      </c>
      <c r="G41" s="659"/>
      <c r="H41" s="639">
        <f>IFERROR(VLOOKUP(F41,Utilitaires!$B$20:$C$32,2),"")</f>
        <v>0</v>
      </c>
      <c r="I41" s="640"/>
      <c r="J41" s="179"/>
      <c r="K41" s="14"/>
      <c r="L41" s="2"/>
      <c r="M41" s="2"/>
      <c r="N41" s="2"/>
      <c r="O41" s="2"/>
      <c r="P41" s="2"/>
      <c r="Q41" s="2"/>
      <c r="R41" s="2"/>
      <c r="S41" s="2"/>
      <c r="T41" s="2"/>
      <c r="U41" s="2"/>
      <c r="V41" s="2"/>
      <c r="W41" s="2"/>
      <c r="X41" s="2"/>
      <c r="Y41" s="2"/>
      <c r="Z41" s="2"/>
      <c r="AA41" s="2"/>
      <c r="AB41" s="2"/>
    </row>
    <row r="42" spans="1:28" ht="30" customHeight="1">
      <c r="B42" s="163"/>
      <c r="C42" s="441">
        <f>MAX($C$13,C40)+1</f>
        <v>16</v>
      </c>
      <c r="D42" s="278" t="s">
        <v>247</v>
      </c>
      <c r="E42" s="241" t="s">
        <v>349</v>
      </c>
      <c r="F42" s="285" t="str">
        <f>IFERROR(VLOOKUP(E42,Utilitaires!$B$2:$D$7,3,),"")</f>
        <v xml:space="preserve"> En attente</v>
      </c>
      <c r="G42" s="277" t="str">
        <f>IFERROR(VLOOKUP(E42,Utilitaires!$B$2:$C$7,2,),"")</f>
        <v>Libellé du critère quand il sera choisi</v>
      </c>
      <c r="H42" s="520"/>
      <c r="I42" s="523"/>
      <c r="J42" s="179">
        <f>IFERROR(VLOOKUP(F42,Utilitaires!$B$20:$C$32,2),"")</f>
        <v>0</v>
      </c>
      <c r="K42" s="2"/>
      <c r="L42" s="2"/>
      <c r="M42" s="2"/>
      <c r="N42" s="2"/>
      <c r="O42" s="2"/>
      <c r="P42" s="2"/>
      <c r="Q42" s="2"/>
      <c r="R42" s="2"/>
      <c r="S42" s="2"/>
      <c r="T42" s="2"/>
      <c r="U42" s="2"/>
      <c r="V42" s="2"/>
      <c r="W42" s="2"/>
      <c r="X42" s="2"/>
      <c r="Y42" s="2"/>
      <c r="Z42" s="2"/>
      <c r="AA42" s="2"/>
      <c r="AB42" s="2"/>
    </row>
    <row r="43" spans="1:28" ht="30" customHeight="1">
      <c r="B43" s="163"/>
      <c r="C43" s="441">
        <f>MAX($C$13,C42)+1</f>
        <v>17</v>
      </c>
      <c r="D43" s="286" t="s">
        <v>319</v>
      </c>
      <c r="E43" s="241" t="s">
        <v>349</v>
      </c>
      <c r="F43" s="285" t="str">
        <f>IFERROR(VLOOKUP(E43,Utilitaires!$B$2:$D$7,3,),"")</f>
        <v xml:space="preserve"> En attente</v>
      </c>
      <c r="G43" s="280" t="str">
        <f>IFERROR(VLOOKUP(E43,Utilitaires!$B$2:$C$7,2,),"")</f>
        <v>Libellé du critère quand il sera choisi</v>
      </c>
      <c r="H43" s="524"/>
      <c r="I43" s="517"/>
      <c r="J43" s="179">
        <f>IFERROR(VLOOKUP(F43,Utilitaires!$B$20:$C$32,2),"")</f>
        <v>0</v>
      </c>
      <c r="K43" s="15"/>
      <c r="L43" s="15"/>
      <c r="M43" s="15"/>
      <c r="N43" s="15"/>
      <c r="O43" s="15"/>
      <c r="P43" s="15"/>
      <c r="Q43" s="15"/>
      <c r="R43" s="15"/>
      <c r="S43" s="15"/>
      <c r="T43" s="15"/>
      <c r="U43" s="15"/>
      <c r="V43" s="15"/>
      <c r="W43" s="15"/>
      <c r="X43" s="15"/>
      <c r="Y43" s="15"/>
      <c r="Z43" s="15"/>
      <c r="AA43" s="15"/>
      <c r="AB43" s="15"/>
    </row>
    <row r="44" spans="1:28" ht="30" customHeight="1">
      <c r="B44" s="163"/>
      <c r="C44" s="441">
        <f>MAX($C$13,C43)+1</f>
        <v>18</v>
      </c>
      <c r="D44" s="286" t="s">
        <v>248</v>
      </c>
      <c r="E44" s="241" t="s">
        <v>349</v>
      </c>
      <c r="F44" s="285" t="str">
        <f>IFERROR(VLOOKUP(E44,Utilitaires!$B$2:$D$7,3,),"")</f>
        <v xml:space="preserve"> En attente</v>
      </c>
      <c r="G44" s="280" t="str">
        <f>IFERROR(VLOOKUP(E44,Utilitaires!$B$2:$C$7,2,),"")</f>
        <v>Libellé du critère quand il sera choisi</v>
      </c>
      <c r="H44" s="510"/>
      <c r="I44" s="513"/>
      <c r="J44" s="179">
        <f>IFERROR(VLOOKUP(F44,Utilitaires!$B$20:$C$32,2),"")</f>
        <v>0</v>
      </c>
      <c r="K44" s="2"/>
      <c r="L44" s="2"/>
      <c r="M44" s="2"/>
      <c r="N44" s="2"/>
      <c r="O44" s="2"/>
      <c r="P44" s="2"/>
      <c r="Q44" s="2"/>
      <c r="R44" s="2"/>
      <c r="S44" s="2"/>
      <c r="T44" s="2"/>
      <c r="U44" s="2"/>
      <c r="V44" s="2"/>
      <c r="W44" s="2"/>
      <c r="X44" s="2"/>
      <c r="Y44" s="2"/>
      <c r="Z44" s="2"/>
      <c r="AA44" s="2"/>
      <c r="AB44" s="2"/>
    </row>
    <row r="45" spans="1:28" ht="22.5" customHeight="1">
      <c r="B45" s="163"/>
      <c r="C45" s="442" t="s">
        <v>62</v>
      </c>
      <c r="D45" s="649" t="s">
        <v>63</v>
      </c>
      <c r="E45" s="649"/>
      <c r="F45" s="639" t="str">
        <f>IF(COUNTIF(F46,'Mode d''emploi'!$D$27)=COUNTIF(F46,"&lt;&gt;"),'Mode d''emploi'!$D$27,IF(SUM(F46)&gt;0,AVERAGE(F46),Utilitaires!$D$2))</f>
        <v xml:space="preserve"> En attente</v>
      </c>
      <c r="G45" s="639"/>
      <c r="H45" s="639">
        <f>IFERROR(VLOOKUP(F45,Utilitaires!$B$20:$C$32,2),"")</f>
        <v>0</v>
      </c>
      <c r="I45" s="640"/>
      <c r="J45" s="179"/>
      <c r="K45" s="15"/>
      <c r="L45" s="15"/>
      <c r="M45" s="15"/>
      <c r="N45" s="15"/>
      <c r="O45" s="15"/>
      <c r="P45" s="15"/>
      <c r="Q45" s="15"/>
      <c r="R45" s="15"/>
      <c r="S45" s="15"/>
      <c r="T45" s="15"/>
      <c r="U45" s="15"/>
      <c r="V45" s="15"/>
      <c r="W45" s="15"/>
      <c r="X45" s="15"/>
      <c r="Y45" s="15"/>
      <c r="Z45" s="15"/>
      <c r="AA45" s="15"/>
      <c r="AB45" s="15"/>
    </row>
    <row r="46" spans="1:28" s="95" customFormat="1" ht="30" customHeight="1">
      <c r="A46" s="97"/>
      <c r="B46" s="163"/>
      <c r="C46" s="441">
        <f>MAX($C$13:C44)+1</f>
        <v>19</v>
      </c>
      <c r="D46" s="275" t="s">
        <v>249</v>
      </c>
      <c r="E46" s="241" t="s">
        <v>349</v>
      </c>
      <c r="F46" s="287" t="str">
        <f>IFERROR(VLOOKUP(E46,Utilitaires!$B$2:$D$7,3,),"")</f>
        <v xml:space="preserve"> En attente</v>
      </c>
      <c r="G46" s="288" t="str">
        <f>IFERROR(VLOOKUP(E46,Utilitaires!$B$2:$C$7,2,),"")</f>
        <v>Libellé du critère quand il sera choisi</v>
      </c>
      <c r="H46" s="525"/>
      <c r="I46" s="523"/>
      <c r="J46" s="179">
        <f>IFERROR(VLOOKUP(F46,Utilitaires!$B$20:$C$32,2),"")</f>
        <v>0</v>
      </c>
      <c r="K46" s="2"/>
      <c r="L46" s="2"/>
      <c r="M46" s="2"/>
      <c r="N46" s="2"/>
      <c r="O46" s="2"/>
      <c r="P46" s="2"/>
      <c r="Q46" s="2"/>
      <c r="R46" s="2"/>
      <c r="S46" s="2"/>
      <c r="T46" s="2"/>
      <c r="U46" s="2"/>
      <c r="V46" s="2"/>
      <c r="W46" s="2"/>
      <c r="X46" s="2"/>
      <c r="Y46" s="2"/>
      <c r="Z46" s="2"/>
      <c r="AA46" s="2"/>
      <c r="AB46" s="2"/>
    </row>
    <row r="47" spans="1:28" ht="22.5" customHeight="1">
      <c r="B47" s="163"/>
      <c r="C47" s="443" t="s">
        <v>64</v>
      </c>
      <c r="D47" s="649" t="s">
        <v>65</v>
      </c>
      <c r="E47" s="649"/>
      <c r="F47" s="659" t="str">
        <f>IF(COUNTIF(F48,'Mode d''emploi'!$D$27)=COUNTIF(F48,"&lt;&gt;"),'Mode d''emploi'!$D$27,IF(SUM(F48)&gt;0,AVERAGE(F48),Utilitaires!$D$2))</f>
        <v xml:space="preserve"> En attente</v>
      </c>
      <c r="G47" s="659"/>
      <c r="H47" s="659">
        <f>IFERROR(VLOOKUP(F47,Utilitaires!$B$20:$C$32,2),"")</f>
        <v>0</v>
      </c>
      <c r="I47" s="689"/>
      <c r="J47" s="179"/>
      <c r="K47" s="2"/>
      <c r="L47" s="2"/>
      <c r="M47" s="2"/>
      <c r="N47" s="2"/>
      <c r="O47" s="2"/>
      <c r="P47" s="2"/>
      <c r="Q47" s="2"/>
      <c r="R47" s="2"/>
      <c r="S47" s="2"/>
      <c r="T47" s="2"/>
      <c r="U47" s="2"/>
      <c r="V47" s="2"/>
      <c r="W47" s="2"/>
      <c r="X47" s="2"/>
      <c r="Y47" s="2"/>
      <c r="Z47" s="2"/>
      <c r="AA47" s="2"/>
      <c r="AB47" s="2"/>
    </row>
    <row r="48" spans="1:28" ht="30" customHeight="1">
      <c r="B48" s="163"/>
      <c r="C48" s="441">
        <f>MAX($C$13:C46)+1</f>
        <v>20</v>
      </c>
      <c r="D48" s="289" t="s">
        <v>320</v>
      </c>
      <c r="E48" s="241" t="s">
        <v>349</v>
      </c>
      <c r="F48" s="276" t="str">
        <f>IFERROR(VLOOKUP(E48,Utilitaires!$B$2:$D$7,3,),"")</f>
        <v xml:space="preserve"> En attente</v>
      </c>
      <c r="G48" s="288" t="str">
        <f>IFERROR(VLOOKUP(E48,Utilitaires!$B$2:$C$7,2,),"")</f>
        <v>Libellé du critère quand il sera choisi</v>
      </c>
      <c r="H48" s="512"/>
      <c r="I48" s="513"/>
      <c r="J48" s="179">
        <f>IFERROR(VLOOKUP(F48,Utilitaires!$B$20:$C$32,2),"")</f>
        <v>0</v>
      </c>
      <c r="K48" s="2"/>
      <c r="L48" s="2"/>
      <c r="M48" s="2"/>
      <c r="N48" s="2"/>
      <c r="O48" s="2"/>
      <c r="P48" s="2"/>
      <c r="Q48" s="2"/>
      <c r="R48" s="2"/>
      <c r="S48" s="2"/>
      <c r="T48" s="2"/>
      <c r="U48" s="2"/>
      <c r="V48" s="2"/>
      <c r="W48" s="2"/>
      <c r="X48" s="2"/>
      <c r="Y48" s="2"/>
      <c r="Z48" s="2"/>
      <c r="AA48" s="2"/>
      <c r="AB48" s="2"/>
    </row>
    <row r="49" spans="1:28" ht="22.5" customHeight="1">
      <c r="B49" s="163"/>
      <c r="C49" s="443" t="s">
        <v>66</v>
      </c>
      <c r="D49" s="649" t="s">
        <v>67</v>
      </c>
      <c r="E49" s="649"/>
      <c r="F49" s="639" t="str">
        <f>IF(COUNTIF(F50,'Mode d''emploi'!$D$27)=COUNTIF(F50,"&lt;&gt;"),'Mode d''emploi'!$D$27,IF(SUM(F50)&gt;0,AVERAGE(F50),Utilitaires!$D$2))</f>
        <v xml:space="preserve"> En attente</v>
      </c>
      <c r="G49" s="639"/>
      <c r="H49" s="639">
        <f>IFERROR(VLOOKUP(F49,Utilitaires!$B$20:$C$32,2),"")</f>
        <v>0</v>
      </c>
      <c r="I49" s="640"/>
      <c r="J49" s="179"/>
      <c r="K49" s="15"/>
      <c r="L49" s="15"/>
      <c r="M49" s="15"/>
      <c r="N49" s="15"/>
      <c r="O49" s="15"/>
      <c r="P49" s="15"/>
      <c r="Q49" s="15"/>
      <c r="R49" s="15"/>
      <c r="S49" s="15"/>
      <c r="T49" s="15"/>
      <c r="U49" s="15"/>
      <c r="V49" s="15"/>
      <c r="W49" s="15"/>
      <c r="X49" s="15"/>
      <c r="Y49" s="15"/>
      <c r="Z49" s="15"/>
      <c r="AA49" s="15"/>
      <c r="AB49" s="15"/>
    </row>
    <row r="50" spans="1:28" ht="30" customHeight="1">
      <c r="B50" s="163"/>
      <c r="C50" s="435">
        <f>MAX($C$13:C48)+1</f>
        <v>21</v>
      </c>
      <c r="D50" s="278" t="s">
        <v>321</v>
      </c>
      <c r="E50" s="241" t="s">
        <v>349</v>
      </c>
      <c r="F50" s="285" t="str">
        <f>IFERROR(VLOOKUP(E50,Utilitaires!$B$2:$D$7,3,),"")</f>
        <v xml:space="preserve"> En attente</v>
      </c>
      <c r="G50" s="277" t="str">
        <f>IFERROR(VLOOKUP(E50,Utilitaires!$B$2:$C$7,2,),"")</f>
        <v>Libellé du critère quand il sera choisi</v>
      </c>
      <c r="H50" s="526"/>
      <c r="I50" s="511"/>
      <c r="J50" s="182">
        <f>IFERROR(VLOOKUP(F50,Utilitaires!$B$20:$C$32,2),"")</f>
        <v>0</v>
      </c>
    </row>
    <row r="51" spans="1:28" ht="26.25" customHeight="1">
      <c r="B51" s="163"/>
      <c r="C51" s="444" t="s">
        <v>135</v>
      </c>
      <c r="D51" s="290" t="s">
        <v>157</v>
      </c>
      <c r="E51" s="688" t="str">
        <f>IF(COUNTIF(F52:F61,'Mode d''emploi'!$D$27)=COUNTIF(F52:F61,"&lt;&gt;"),'Mode d''emploi'!$D$27,IF(SUM(F52:F61)&gt;0,AVERAGE(F52,F56,F58),Utilitaires!$D$2))</f>
        <v xml:space="preserve"> En attente</v>
      </c>
      <c r="F51" s="688"/>
      <c r="G51" s="688" t="str">
        <f>IFERROR(VLOOKUP(I51,Utilitaires!$B$11:$C$15,2,FALSE),"")</f>
        <v/>
      </c>
      <c r="H51" s="688"/>
      <c r="I51" s="445">
        <f>IFERROR(VLOOKUP(E51,Utilitaires!$B$20:$C$32,2),Utilitaires!$B$3)</f>
        <v>0</v>
      </c>
      <c r="J51" s="179"/>
      <c r="K51" s="15"/>
      <c r="L51" s="15"/>
      <c r="M51" s="15"/>
      <c r="N51" s="15"/>
      <c r="O51" s="15"/>
      <c r="P51" s="15"/>
      <c r="Q51" s="15"/>
      <c r="R51" s="15"/>
      <c r="S51" s="15"/>
      <c r="T51" s="15"/>
      <c r="U51" s="15"/>
      <c r="V51" s="15"/>
      <c r="W51" s="15"/>
      <c r="X51" s="15"/>
      <c r="Y51" s="15"/>
      <c r="Z51" s="15"/>
      <c r="AA51" s="15"/>
      <c r="AB51" s="15"/>
    </row>
    <row r="52" spans="1:28" ht="22.5" customHeight="1">
      <c r="B52" s="163"/>
      <c r="C52" s="446" t="s">
        <v>68</v>
      </c>
      <c r="D52" s="681" t="s">
        <v>69</v>
      </c>
      <c r="E52" s="681"/>
      <c r="F52" s="678" t="str">
        <f>IF(COUNTIF(F53:F55,'Mode d''emploi'!$D$27)=COUNTIF(F53:F55,"&lt;&gt;"),'Mode d''emploi'!$D$27,IF(SUM(F53:F55)&gt;0,AVERAGE(F53:F55),Utilitaires!$D$2))</f>
        <v xml:space="preserve"> En attente</v>
      </c>
      <c r="G52" s="678"/>
      <c r="H52" s="690">
        <f>IFERROR(VLOOKUP(F52,Utilitaires!$B$20:$C$32,2),"")</f>
        <v>0</v>
      </c>
      <c r="I52" s="691"/>
      <c r="J52" s="179"/>
      <c r="K52" s="2"/>
      <c r="L52" s="2"/>
      <c r="M52" s="2"/>
      <c r="N52" s="2"/>
      <c r="O52" s="2"/>
      <c r="P52" s="2"/>
      <c r="Q52" s="2"/>
      <c r="R52" s="2"/>
      <c r="S52" s="2"/>
      <c r="T52" s="2"/>
      <c r="U52" s="2"/>
      <c r="V52" s="2"/>
      <c r="W52" s="2"/>
      <c r="X52" s="2"/>
      <c r="Y52" s="2"/>
      <c r="Z52" s="2"/>
      <c r="AA52" s="2"/>
      <c r="AB52" s="2"/>
    </row>
    <row r="53" spans="1:28" ht="30" customHeight="1">
      <c r="B53" s="163"/>
      <c r="C53" s="447">
        <f>MAX($C$13:C50)+1</f>
        <v>22</v>
      </c>
      <c r="D53" s="240" t="s">
        <v>287</v>
      </c>
      <c r="E53" s="241" t="s">
        <v>349</v>
      </c>
      <c r="F53" s="245" t="str">
        <f>IFERROR(VLOOKUP(E53,Utilitaires!$B$2:$D$7,3,),"")</f>
        <v xml:space="preserve"> En attente</v>
      </c>
      <c r="G53" s="252" t="str">
        <f>IFERROR(VLOOKUP(E53,Utilitaires!$B$2:$C$7,2,),"")</f>
        <v>Libellé du critère quand il sera choisi</v>
      </c>
      <c r="H53" s="510"/>
      <c r="I53" s="513"/>
      <c r="J53" s="179">
        <f>IFERROR(VLOOKUP(F53,Utilitaires!$B$20:$C$32,2),"")</f>
        <v>0</v>
      </c>
      <c r="K53" s="15"/>
      <c r="L53" s="15"/>
      <c r="M53" s="15"/>
      <c r="N53" s="15"/>
      <c r="O53" s="15"/>
      <c r="P53" s="15"/>
      <c r="Q53" s="15"/>
      <c r="R53" s="15"/>
      <c r="S53" s="15"/>
      <c r="T53" s="15"/>
      <c r="U53" s="15"/>
      <c r="V53" s="15"/>
      <c r="W53" s="15"/>
      <c r="X53" s="15"/>
      <c r="Y53" s="15"/>
      <c r="Z53" s="15"/>
      <c r="AA53" s="15"/>
      <c r="AB53" s="15"/>
    </row>
    <row r="54" spans="1:28" ht="29.25" customHeight="1">
      <c r="B54" s="163"/>
      <c r="C54" s="448">
        <f>MAX($C$13,C53)+1</f>
        <v>23</v>
      </c>
      <c r="D54" s="240" t="s">
        <v>250</v>
      </c>
      <c r="E54" s="241" t="s">
        <v>349</v>
      </c>
      <c r="F54" s="291" t="str">
        <f>IFERROR(VLOOKUP(E54,Utilitaires!$B$2:$D$7,3,),"")</f>
        <v xml:space="preserve"> En attente</v>
      </c>
      <c r="G54" s="252" t="str">
        <f>IFERROR(VLOOKUP(E54,Utilitaires!$B$2:$C$7,2,),"")</f>
        <v>Libellé du critère quand il sera choisi</v>
      </c>
      <c r="H54" s="526"/>
      <c r="I54" s="511"/>
      <c r="J54" s="179">
        <f>IFERROR(VLOOKUP(F54,Utilitaires!$B$20:$C$32,2),"")</f>
        <v>0</v>
      </c>
      <c r="K54" s="2"/>
      <c r="L54" s="2"/>
      <c r="M54" s="2"/>
      <c r="N54" s="2"/>
      <c r="O54" s="2"/>
      <c r="P54" s="2"/>
      <c r="Q54" s="2"/>
      <c r="R54" s="2"/>
      <c r="S54" s="2"/>
      <c r="T54" s="2"/>
      <c r="U54" s="2"/>
      <c r="V54" s="2"/>
      <c r="W54" s="2"/>
      <c r="X54" s="2"/>
      <c r="Y54" s="2"/>
      <c r="Z54" s="2"/>
      <c r="AA54" s="2"/>
      <c r="AB54" s="2"/>
    </row>
    <row r="55" spans="1:28" ht="30" customHeight="1">
      <c r="B55" s="163"/>
      <c r="C55" s="449">
        <f>MAX($C$13,C54)+1</f>
        <v>24</v>
      </c>
      <c r="D55" s="244" t="s">
        <v>322</v>
      </c>
      <c r="E55" s="241" t="s">
        <v>349</v>
      </c>
      <c r="F55" s="292" t="str">
        <f>IFERROR(VLOOKUP(E55,Utilitaires!$B$2:$D$7,3,),"")</f>
        <v xml:space="preserve"> En attente</v>
      </c>
      <c r="G55" s="252" t="str">
        <f>IFERROR(VLOOKUP(E55,Utilitaires!$B$2:$C$7,2,),"")</f>
        <v>Libellé du critère quand il sera choisi</v>
      </c>
      <c r="H55" s="527"/>
      <c r="I55" s="513"/>
      <c r="J55" s="179">
        <f>IFERROR(VLOOKUP(F55,Utilitaires!$B$20:$C$32,2),"")</f>
        <v>0</v>
      </c>
      <c r="K55" s="13"/>
      <c r="L55" s="13"/>
      <c r="M55" s="13"/>
      <c r="N55" s="13"/>
      <c r="O55" s="13"/>
      <c r="P55" s="13"/>
      <c r="Q55" s="13"/>
      <c r="R55" s="13"/>
      <c r="S55" s="13"/>
      <c r="T55" s="13"/>
      <c r="U55" s="13"/>
      <c r="V55" s="13"/>
      <c r="W55" s="13"/>
      <c r="X55" s="13"/>
      <c r="Y55" s="13"/>
      <c r="Z55" s="13"/>
      <c r="AA55" s="13"/>
      <c r="AB55" s="13"/>
    </row>
    <row r="56" spans="1:28" ht="22.5" customHeight="1">
      <c r="B56" s="163"/>
      <c r="C56" s="450" t="s">
        <v>70</v>
      </c>
      <c r="D56" s="682" t="s">
        <v>71</v>
      </c>
      <c r="E56" s="682"/>
      <c r="F56" s="643" t="str">
        <f>IF(COUNTIF(F57,'Mode d''emploi'!$D$27)=COUNTIF(F57,"&lt;&gt;"),'Mode d''emploi'!$D$27,IF(SUM(F57)&gt;0,AVERAGE(F57),Utilitaires!$D$2))</f>
        <v xml:space="preserve"> En attente</v>
      </c>
      <c r="G56" s="643"/>
      <c r="H56" s="650">
        <f>IFERROR(VLOOKUP(F56,Utilitaires!$B$20:$C$32,2),"")</f>
        <v>0</v>
      </c>
      <c r="I56" s="651"/>
      <c r="J56" s="179"/>
      <c r="K56" s="14"/>
      <c r="L56" s="2"/>
      <c r="M56" s="2"/>
      <c r="N56" s="2"/>
      <c r="O56" s="2"/>
      <c r="P56" s="2"/>
      <c r="Q56" s="2"/>
      <c r="R56" s="2"/>
      <c r="S56" s="2"/>
      <c r="T56" s="2"/>
      <c r="U56" s="2"/>
      <c r="V56" s="2"/>
      <c r="W56" s="2"/>
      <c r="X56" s="2"/>
      <c r="Y56" s="2"/>
      <c r="Z56" s="2"/>
      <c r="AA56" s="2"/>
      <c r="AB56" s="2"/>
    </row>
    <row r="57" spans="1:28" s="95" customFormat="1" ht="33.75" customHeight="1">
      <c r="A57" s="97"/>
      <c r="B57" s="163"/>
      <c r="C57" s="447">
        <f>MAX($C$13,C55)+1</f>
        <v>25</v>
      </c>
      <c r="D57" s="249" t="s">
        <v>251</v>
      </c>
      <c r="E57" s="241" t="s">
        <v>349</v>
      </c>
      <c r="F57" s="245" t="str">
        <f>IFERROR(VLOOKUP(E57,Utilitaires!$B$2:$D$7,3,),"")</f>
        <v xml:space="preserve"> En attente</v>
      </c>
      <c r="G57" s="248" t="str">
        <f>IFERROR(VLOOKUP(E57,Utilitaires!$B$2:$C$7,2,),"")</f>
        <v>Libellé du critère quand il sera choisi</v>
      </c>
      <c r="H57" s="512"/>
      <c r="I57" s="513"/>
      <c r="J57" s="179">
        <f>IFERROR(VLOOKUP(F57,Utilitaires!$B$20:$C$32,2),"")</f>
        <v>0</v>
      </c>
      <c r="K57" s="2"/>
      <c r="L57" s="2"/>
      <c r="M57" s="2"/>
      <c r="N57" s="2"/>
      <c r="O57" s="2"/>
      <c r="P57" s="2"/>
      <c r="Q57" s="2"/>
      <c r="R57" s="2"/>
      <c r="S57" s="2"/>
      <c r="T57" s="2"/>
      <c r="U57" s="2"/>
      <c r="V57" s="2"/>
      <c r="W57" s="2"/>
      <c r="X57" s="2"/>
      <c r="Y57" s="2"/>
      <c r="Z57" s="2"/>
      <c r="AA57" s="2"/>
      <c r="AB57" s="2"/>
    </row>
    <row r="58" spans="1:28" ht="22.5" customHeight="1">
      <c r="B58" s="163"/>
      <c r="C58" s="451" t="s">
        <v>72</v>
      </c>
      <c r="D58" s="681" t="s">
        <v>73</v>
      </c>
      <c r="E58" s="681"/>
      <c r="F58" s="643" t="str">
        <f>IF(COUNTIF(F59:F61,'Mode d''emploi'!$D$27)=COUNTIF(F59:F61,"&lt;&gt;"),'Mode d''emploi'!$D$27,IF(SUM(F59:F61)&gt;0,AVERAGE(F59:F61),Utilitaires!$D$2))</f>
        <v xml:space="preserve"> En attente</v>
      </c>
      <c r="G58" s="643"/>
      <c r="H58" s="643">
        <f>IFERROR(VLOOKUP(F58,Utilitaires!$B$20:$C$32,2),"")</f>
        <v>0</v>
      </c>
      <c r="I58" s="644"/>
      <c r="J58" s="179"/>
      <c r="K58" s="2"/>
      <c r="L58" s="2"/>
      <c r="M58" s="2"/>
      <c r="N58" s="2"/>
      <c r="O58" s="2"/>
      <c r="P58" s="2"/>
      <c r="Q58" s="2"/>
      <c r="R58" s="2"/>
      <c r="S58" s="2"/>
      <c r="T58" s="2"/>
      <c r="U58" s="2"/>
      <c r="V58" s="2"/>
      <c r="W58" s="2"/>
      <c r="X58" s="2"/>
      <c r="Y58" s="2"/>
      <c r="Z58" s="2"/>
      <c r="AA58" s="2"/>
      <c r="AB58" s="2"/>
    </row>
    <row r="59" spans="1:28" ht="30" customHeight="1">
      <c r="B59" s="163"/>
      <c r="C59" s="448">
        <f>MAX($C$13,C57)+1</f>
        <v>26</v>
      </c>
      <c r="D59" s="293" t="s">
        <v>252</v>
      </c>
      <c r="E59" s="241" t="s">
        <v>349</v>
      </c>
      <c r="F59" s="292" t="str">
        <f>IFERROR(VLOOKUP(E59,Utilitaires!$B$2:$D$7,3,),"")</f>
        <v xml:space="preserve"> En attente</v>
      </c>
      <c r="G59" s="294" t="str">
        <f>IFERROR(VLOOKUP(E59,Utilitaires!$B$2:$C$7,2,),"")</f>
        <v>Libellé du critère quand il sera choisi</v>
      </c>
      <c r="H59" s="520"/>
      <c r="I59" s="523"/>
      <c r="J59" s="179">
        <f>IFERROR(VLOOKUP(F59,Utilitaires!$B$20:$C$32,2),"")</f>
        <v>0</v>
      </c>
      <c r="K59" s="2"/>
      <c r="L59" s="2"/>
      <c r="M59" s="2"/>
      <c r="N59" s="2"/>
      <c r="O59" s="2"/>
      <c r="P59" s="2"/>
      <c r="Q59" s="2"/>
      <c r="R59" s="2"/>
      <c r="S59" s="2"/>
      <c r="T59" s="2"/>
      <c r="U59" s="2"/>
      <c r="V59" s="2"/>
      <c r="W59" s="2"/>
      <c r="X59" s="2"/>
      <c r="Y59" s="2"/>
      <c r="Z59" s="2"/>
      <c r="AA59" s="2"/>
      <c r="AB59" s="2"/>
    </row>
    <row r="60" spans="1:28" ht="30" customHeight="1">
      <c r="B60" s="163"/>
      <c r="C60" s="452">
        <f>MAX($C$13,C59)+1</f>
        <v>27</v>
      </c>
      <c r="D60" s="453" t="s">
        <v>323</v>
      </c>
      <c r="E60" s="547" t="s">
        <v>349</v>
      </c>
      <c r="F60" s="454" t="str">
        <f>IFERROR(VLOOKUP(E60,Utilitaires!$B$2:$D$7,3,),"")</f>
        <v xml:space="preserve"> En attente</v>
      </c>
      <c r="G60" s="455" t="str">
        <f>IFERROR(VLOOKUP(E60,Utilitaires!$B$2:$C$7,2,),"")</f>
        <v>Libellé du critère quand il sera choisi</v>
      </c>
      <c r="H60" s="528"/>
      <c r="I60" s="529"/>
      <c r="J60" s="179">
        <f>IFERROR(VLOOKUP(F60,Utilitaires!$B$20:$C$32,2),"")</f>
        <v>0</v>
      </c>
      <c r="K60" s="14"/>
      <c r="L60" s="2"/>
      <c r="M60" s="2"/>
      <c r="N60" s="2"/>
      <c r="O60" s="2"/>
      <c r="P60" s="2"/>
      <c r="Q60" s="2"/>
      <c r="R60" s="2"/>
      <c r="S60" s="2"/>
      <c r="T60" s="2"/>
      <c r="U60" s="2"/>
      <c r="V60" s="2"/>
      <c r="W60" s="2"/>
      <c r="X60" s="2"/>
      <c r="Y60" s="2"/>
      <c r="Z60" s="2"/>
      <c r="AA60" s="2"/>
      <c r="AB60" s="2"/>
    </row>
    <row r="61" spans="1:28" ht="30" customHeight="1">
      <c r="B61" s="163"/>
      <c r="C61" s="456">
        <f>MAX($C$13,C60)+1</f>
        <v>28</v>
      </c>
      <c r="D61" s="457" t="s">
        <v>74</v>
      </c>
      <c r="E61" s="241" t="s">
        <v>349</v>
      </c>
      <c r="F61" s="458" t="str">
        <f>IFERROR(VLOOKUP(E61,Utilitaires!$B$2:$D$7,3,),"")</f>
        <v xml:space="preserve"> En attente</v>
      </c>
      <c r="G61" s="459" t="str">
        <f>IFERROR(VLOOKUP(E61,Utilitaires!$B$2:$C$7,2,),"")</f>
        <v>Libellé du critère quand il sera choisi</v>
      </c>
      <c r="H61" s="530"/>
      <c r="I61" s="531"/>
      <c r="J61" s="179">
        <f>IFERROR(VLOOKUP(F61,Utilitaires!$B$20:$C$32,2),"")</f>
        <v>0</v>
      </c>
      <c r="K61" s="2"/>
      <c r="L61" s="2"/>
      <c r="M61" s="2"/>
      <c r="N61" s="2"/>
      <c r="O61" s="2"/>
      <c r="P61" s="2"/>
      <c r="Q61" s="2"/>
      <c r="R61" s="2"/>
      <c r="S61" s="2"/>
      <c r="T61" s="2"/>
      <c r="U61" s="2"/>
      <c r="V61" s="2"/>
      <c r="W61" s="2"/>
      <c r="X61" s="2"/>
      <c r="Y61" s="2"/>
      <c r="Z61" s="2"/>
      <c r="AA61" s="2"/>
      <c r="AB61" s="2"/>
    </row>
    <row r="62" spans="1:28" ht="26.25" customHeight="1">
      <c r="B62" s="163"/>
      <c r="C62" s="460" t="s">
        <v>136</v>
      </c>
      <c r="D62" s="408" t="s">
        <v>296</v>
      </c>
      <c r="E62" s="706" t="str">
        <f>IF(COUNTIF(F63:F86,'Mode d''emploi'!$D$27)=COUNTIF(F63:F86,"&lt;&gt;"),'Mode d''emploi'!$D$27,IF(SUM(F63:F86)&gt;0,AVERAGE(F63, F75, F78, F81, F83),Utilitaires!$D$2))</f>
        <v xml:space="preserve"> En attente</v>
      </c>
      <c r="F62" s="706"/>
      <c r="G62" s="706" t="str">
        <f>IFERROR(VLOOKUP(I62,Utilitaires!$B$11:$C$15,2,FALSE),"")</f>
        <v/>
      </c>
      <c r="H62" s="706"/>
      <c r="I62" s="461">
        <f>IFERROR(VLOOKUP(E62,Utilitaires!$B$20:$C$32,2),Utilitaires!$B$3)</f>
        <v>0</v>
      </c>
      <c r="J62" s="179"/>
      <c r="K62" s="15"/>
      <c r="L62" s="15"/>
      <c r="M62" s="15"/>
      <c r="N62" s="15"/>
      <c r="O62" s="15"/>
      <c r="P62" s="15"/>
      <c r="Q62" s="15"/>
      <c r="R62" s="15"/>
      <c r="S62" s="15"/>
      <c r="T62" s="15"/>
      <c r="U62" s="15"/>
      <c r="V62" s="15"/>
      <c r="W62" s="15"/>
      <c r="X62" s="15"/>
      <c r="Y62" s="15"/>
      <c r="Z62" s="15"/>
      <c r="AA62" s="15"/>
      <c r="AB62" s="15"/>
    </row>
    <row r="63" spans="1:28" ht="22.5" customHeight="1">
      <c r="B63" s="163"/>
      <c r="C63" s="462" t="s">
        <v>75</v>
      </c>
      <c r="D63" s="727" t="s">
        <v>219</v>
      </c>
      <c r="E63" s="727"/>
      <c r="F63" s="730" t="str">
        <f>IF(COUNTIF(F64:F74,'Mode d''emploi'!$D$27)=COUNTIF(F64:F74,"&lt;&gt;"),'Mode d''emploi'!$D$27,IF(SUM(F64:F74)&gt;0,AVERAGE(F64:F74),Utilitaires!$D$2))</f>
        <v xml:space="preserve"> En attente</v>
      </c>
      <c r="G63" s="730"/>
      <c r="H63" s="728">
        <f>IFERROR(VLOOKUP(F63,Utilitaires!$B$20:$C$32,2),"")</f>
        <v>0</v>
      </c>
      <c r="I63" s="729"/>
      <c r="J63" s="179"/>
      <c r="K63" s="2"/>
      <c r="L63" s="2"/>
      <c r="M63" s="2"/>
      <c r="N63" s="2"/>
      <c r="O63" s="2"/>
      <c r="P63" s="2"/>
      <c r="Q63" s="2"/>
      <c r="R63" s="2"/>
      <c r="S63" s="2"/>
      <c r="T63" s="2"/>
      <c r="U63" s="2"/>
      <c r="V63" s="2"/>
      <c r="W63" s="2"/>
      <c r="X63" s="2"/>
      <c r="Y63" s="2"/>
      <c r="Z63" s="2"/>
      <c r="AA63" s="2"/>
      <c r="AB63" s="2"/>
    </row>
    <row r="64" spans="1:28" ht="33.75" customHeight="1">
      <c r="B64" s="163"/>
      <c r="C64" s="463">
        <f>MAX($C$13,C61)+1</f>
        <v>29</v>
      </c>
      <c r="D64" s="295" t="s">
        <v>324</v>
      </c>
      <c r="E64" s="241" t="s">
        <v>349</v>
      </c>
      <c r="F64" s="296" t="str">
        <f>IFERROR(VLOOKUP(E64,Utilitaires!$B$2:$D$7,3,),"")</f>
        <v xml:space="preserve"> En attente</v>
      </c>
      <c r="G64" s="297" t="str">
        <f>IFERROR(VLOOKUP(E64,Utilitaires!$B$2:$C$7,2,),"")</f>
        <v>Libellé du critère quand il sera choisi</v>
      </c>
      <c r="H64" s="510"/>
      <c r="I64" s="511"/>
      <c r="J64" s="179">
        <f>IFERROR(VLOOKUP(F64,Utilitaires!$B$20:$C$32,2),"")</f>
        <v>0</v>
      </c>
      <c r="K64" s="2"/>
      <c r="L64" s="2"/>
      <c r="M64" s="2"/>
      <c r="N64" s="2"/>
      <c r="O64" s="2"/>
      <c r="P64" s="2"/>
      <c r="Q64" s="2"/>
      <c r="R64" s="2"/>
      <c r="S64" s="2"/>
      <c r="T64" s="2"/>
      <c r="U64" s="2"/>
      <c r="V64" s="2"/>
      <c r="W64" s="2"/>
      <c r="X64" s="2"/>
      <c r="Y64" s="2"/>
      <c r="Z64" s="2"/>
      <c r="AA64" s="2"/>
      <c r="AB64" s="2"/>
    </row>
    <row r="65" spans="1:28" ht="34.5" customHeight="1">
      <c r="B65" s="163"/>
      <c r="C65" s="463">
        <f t="shared" ref="C65:C74" si="0">MAX($C$13,C64)+1</f>
        <v>30</v>
      </c>
      <c r="D65" s="295" t="s">
        <v>253</v>
      </c>
      <c r="E65" s="241" t="s">
        <v>349</v>
      </c>
      <c r="F65" s="296" t="str">
        <f>IFERROR(VLOOKUP(E65,Utilitaires!$B$2:$D$7,3,),"")</f>
        <v xml:space="preserve"> En attente</v>
      </c>
      <c r="G65" s="298" t="str">
        <f>IFERROR(VLOOKUP(E65,Utilitaires!$B$2:$C$7,2,),"")</f>
        <v>Libellé du critère quand il sera choisi</v>
      </c>
      <c r="H65" s="510"/>
      <c r="I65" s="511"/>
      <c r="J65" s="179">
        <f>IFERROR(VLOOKUP(F65,Utilitaires!$B$20:$C$32,2),"")</f>
        <v>0</v>
      </c>
      <c r="K65" s="14"/>
      <c r="L65" s="2"/>
      <c r="M65" s="2"/>
      <c r="N65" s="2"/>
      <c r="O65" s="2"/>
      <c r="P65" s="2"/>
      <c r="Q65" s="2"/>
      <c r="R65" s="2"/>
      <c r="S65" s="2"/>
      <c r="T65" s="2"/>
      <c r="U65" s="2"/>
      <c r="V65" s="2"/>
      <c r="W65" s="2"/>
      <c r="X65" s="2"/>
      <c r="Y65" s="2"/>
      <c r="Z65" s="2"/>
      <c r="AA65" s="2"/>
      <c r="AB65" s="2"/>
    </row>
    <row r="66" spans="1:28" ht="32.25" customHeight="1">
      <c r="B66" s="163"/>
      <c r="C66" s="464">
        <f t="shared" si="0"/>
        <v>31</v>
      </c>
      <c r="D66" s="295" t="s">
        <v>148</v>
      </c>
      <c r="E66" s="241" t="s">
        <v>349</v>
      </c>
      <c r="F66" s="299" t="str">
        <f>IFERROR(VLOOKUP(E66,Utilitaires!$B$2:$D$7,3,),"")</f>
        <v xml:space="preserve"> En attente</v>
      </c>
      <c r="G66" s="298" t="str">
        <f>IFERROR(VLOOKUP(E66,Utilitaires!$B$2:$C$7,2,),"")</f>
        <v>Libellé du critère quand il sera choisi</v>
      </c>
      <c r="H66" s="510"/>
      <c r="I66" s="511"/>
      <c r="J66" s="179">
        <f>IFERROR(VLOOKUP(F66,Utilitaires!$B$20:$C$32,2),"")</f>
        <v>0</v>
      </c>
      <c r="K66" s="14"/>
      <c r="L66" s="2"/>
      <c r="M66" s="2"/>
      <c r="N66" s="2"/>
      <c r="O66" s="2"/>
      <c r="P66" s="2"/>
      <c r="Q66" s="2"/>
      <c r="R66" s="2"/>
      <c r="S66" s="2"/>
      <c r="T66" s="2"/>
      <c r="U66" s="2"/>
      <c r="V66" s="2"/>
      <c r="W66" s="2"/>
      <c r="X66" s="2"/>
      <c r="Y66" s="2"/>
      <c r="Z66" s="2"/>
      <c r="AA66" s="2"/>
      <c r="AB66" s="2"/>
    </row>
    <row r="67" spans="1:28" ht="33.75" customHeight="1">
      <c r="B67" s="163"/>
      <c r="C67" s="465">
        <f t="shared" si="0"/>
        <v>32</v>
      </c>
      <c r="D67" s="300" t="s">
        <v>325</v>
      </c>
      <c r="E67" s="241" t="s">
        <v>349</v>
      </c>
      <c r="F67" s="301" t="str">
        <f>IFERROR(VLOOKUP(E67,Utilitaires!$B$2:$D$7,3,),"")</f>
        <v xml:space="preserve"> En attente</v>
      </c>
      <c r="G67" s="302" t="str">
        <f>IFERROR(VLOOKUP(E67,Utilitaires!$B$2:$C$7,2,),"")</f>
        <v>Libellé du critère quand il sera choisi</v>
      </c>
      <c r="H67" s="521"/>
      <c r="I67" s="513"/>
      <c r="J67" s="179">
        <f>IFERROR(VLOOKUP(F67,Utilitaires!$B$20:$C$32,2),"")</f>
        <v>0</v>
      </c>
      <c r="K67" s="2"/>
      <c r="L67" s="2"/>
      <c r="M67" s="2"/>
      <c r="N67" s="2"/>
      <c r="O67" s="2"/>
      <c r="P67" s="2"/>
      <c r="Q67" s="2"/>
      <c r="R67" s="2"/>
      <c r="S67" s="2"/>
      <c r="T67" s="2"/>
      <c r="U67" s="2"/>
      <c r="V67" s="2"/>
      <c r="W67" s="2"/>
      <c r="X67" s="2"/>
      <c r="Y67" s="2"/>
      <c r="Z67" s="2"/>
      <c r="AA67" s="2"/>
      <c r="AB67" s="2"/>
    </row>
    <row r="68" spans="1:28" ht="34.5" customHeight="1">
      <c r="B68" s="163"/>
      <c r="C68" s="466">
        <f t="shared" si="0"/>
        <v>33</v>
      </c>
      <c r="D68" s="303" t="s">
        <v>254</v>
      </c>
      <c r="E68" s="241" t="s">
        <v>349</v>
      </c>
      <c r="F68" s="304" t="str">
        <f>IFERROR(VLOOKUP(E68,Utilitaires!$B$2:$D$7,3,),"")</f>
        <v xml:space="preserve"> En attente</v>
      </c>
      <c r="G68" s="305" t="str">
        <f>IFERROR(VLOOKUP(E68,Utilitaires!$B$2:$C$7,2,),"")</f>
        <v>Libellé du critère quand il sera choisi</v>
      </c>
      <c r="H68" s="518"/>
      <c r="I68" s="532"/>
      <c r="J68" s="179">
        <f>IFERROR(VLOOKUP(F68,Utilitaires!$B$20:$C$32,2),"")</f>
        <v>0</v>
      </c>
      <c r="K68" s="2"/>
      <c r="L68" s="2"/>
      <c r="M68" s="2"/>
      <c r="N68" s="2"/>
      <c r="O68" s="2"/>
      <c r="P68" s="2"/>
      <c r="Q68" s="2"/>
      <c r="R68" s="2"/>
      <c r="S68" s="2"/>
      <c r="T68" s="2"/>
      <c r="U68" s="2"/>
      <c r="V68" s="2"/>
      <c r="W68" s="2"/>
      <c r="X68" s="2"/>
      <c r="Y68" s="2"/>
      <c r="Z68" s="2"/>
      <c r="AA68" s="2"/>
      <c r="AB68" s="2"/>
    </row>
    <row r="69" spans="1:28" ht="33.75" customHeight="1">
      <c r="B69" s="163"/>
      <c r="C69" s="464">
        <f t="shared" si="0"/>
        <v>34</v>
      </c>
      <c r="D69" s="306" t="s">
        <v>256</v>
      </c>
      <c r="E69" s="241" t="s">
        <v>349</v>
      </c>
      <c r="F69" s="307" t="str">
        <f>IFERROR(VLOOKUP(E69,Utilitaires!$B$2:$D$7,3,),"")</f>
        <v xml:space="preserve"> En attente</v>
      </c>
      <c r="G69" s="308" t="str">
        <f>IFERROR(VLOOKUP(E69,Utilitaires!$B$2:$C$7,2,),"")</f>
        <v>Libellé du critère quand il sera choisi</v>
      </c>
      <c r="H69" s="516"/>
      <c r="I69" s="511"/>
      <c r="J69" s="179">
        <f>IFERROR(VLOOKUP(F69,Utilitaires!$B$20:$C$32,2),"")</f>
        <v>0</v>
      </c>
      <c r="K69" s="2"/>
      <c r="L69" s="2"/>
      <c r="M69" s="2"/>
      <c r="N69" s="2"/>
      <c r="O69" s="2"/>
      <c r="P69" s="2"/>
      <c r="Q69" s="2"/>
      <c r="R69" s="2"/>
      <c r="S69" s="2"/>
      <c r="T69" s="2"/>
      <c r="U69" s="2"/>
      <c r="V69" s="2"/>
      <c r="W69" s="2"/>
      <c r="X69" s="2"/>
      <c r="Y69" s="2"/>
      <c r="Z69" s="2"/>
      <c r="AA69" s="2"/>
      <c r="AB69" s="2"/>
    </row>
    <row r="70" spans="1:28" ht="33.75" customHeight="1">
      <c r="B70" s="163"/>
      <c r="C70" s="463">
        <f t="shared" si="0"/>
        <v>35</v>
      </c>
      <c r="D70" s="309" t="s">
        <v>255</v>
      </c>
      <c r="E70" s="241" t="s">
        <v>349</v>
      </c>
      <c r="F70" s="296" t="str">
        <f>IFERROR(VLOOKUP(E70,Utilitaires!$B$2:$D$7,3,),"")</f>
        <v xml:space="preserve"> En attente</v>
      </c>
      <c r="G70" s="298" t="str">
        <f>IFERROR(VLOOKUP(E70,Utilitaires!$B$2:$C$7,2,),"")</f>
        <v>Libellé du critère quand il sera choisi</v>
      </c>
      <c r="H70" s="510"/>
      <c r="I70" s="519"/>
      <c r="J70" s="179">
        <f>IFERROR(VLOOKUP(F70,Utilitaires!$B$20:$C$32,2),"")</f>
        <v>0</v>
      </c>
      <c r="K70" s="15"/>
      <c r="L70" s="15"/>
      <c r="M70" s="15"/>
      <c r="N70" s="15"/>
      <c r="O70" s="15"/>
      <c r="P70" s="15"/>
      <c r="Q70" s="15"/>
      <c r="R70" s="15"/>
      <c r="S70" s="15"/>
      <c r="T70" s="15"/>
      <c r="U70" s="15"/>
      <c r="V70" s="15"/>
      <c r="W70" s="15"/>
      <c r="X70" s="15"/>
      <c r="Y70" s="15"/>
      <c r="Z70" s="15"/>
      <c r="AA70" s="15"/>
      <c r="AB70" s="15"/>
    </row>
    <row r="71" spans="1:28" s="95" customFormat="1" ht="33.75" customHeight="1">
      <c r="A71" s="97"/>
      <c r="B71" s="163"/>
      <c r="C71" s="463">
        <f t="shared" si="0"/>
        <v>36</v>
      </c>
      <c r="D71" s="310" t="s">
        <v>257</v>
      </c>
      <c r="E71" s="241" t="s">
        <v>349</v>
      </c>
      <c r="F71" s="311" t="str">
        <f>IFERROR(VLOOKUP(E71,Utilitaires!$B$2:$D$7,3,),"")</f>
        <v xml:space="preserve"> En attente</v>
      </c>
      <c r="G71" s="298" t="str">
        <f>IFERROR(VLOOKUP(E71,Utilitaires!$B$2:$C$7,2,),"")</f>
        <v>Libellé du critère quand il sera choisi</v>
      </c>
      <c r="H71" s="510"/>
      <c r="I71" s="511"/>
      <c r="J71" s="179">
        <f>IFERROR(VLOOKUP(F71,Utilitaires!$B$20:$C$32,2),"")</f>
        <v>0</v>
      </c>
      <c r="K71" s="2"/>
      <c r="L71" s="2"/>
      <c r="M71" s="2"/>
      <c r="N71" s="2"/>
      <c r="O71" s="2"/>
      <c r="P71" s="2"/>
      <c r="Q71" s="2"/>
      <c r="R71" s="2"/>
      <c r="S71" s="2"/>
      <c r="T71" s="2"/>
      <c r="U71" s="2"/>
      <c r="V71" s="2"/>
      <c r="W71" s="2"/>
      <c r="X71" s="2"/>
      <c r="Y71" s="2"/>
      <c r="Z71" s="2"/>
      <c r="AA71" s="2"/>
      <c r="AB71" s="2"/>
    </row>
    <row r="72" spans="1:28" ht="33" customHeight="1">
      <c r="B72" s="163"/>
      <c r="C72" s="464">
        <f t="shared" si="0"/>
        <v>37</v>
      </c>
      <c r="D72" s="312" t="s">
        <v>258</v>
      </c>
      <c r="E72" s="241" t="s">
        <v>349</v>
      </c>
      <c r="F72" s="296" t="str">
        <f>IFERROR(VLOOKUP(E72,Utilitaires!$B$2:$D$7,3,),"")</f>
        <v xml:space="preserve"> En attente</v>
      </c>
      <c r="G72" s="313" t="str">
        <f>IFERROR(VLOOKUP(E72,Utilitaires!$B$2:$C$7,2,),"")</f>
        <v>Libellé du critère quand il sera choisi</v>
      </c>
      <c r="H72" s="533"/>
      <c r="I72" s="513"/>
      <c r="J72" s="179">
        <f>IFERROR(VLOOKUP(F72,Utilitaires!$B$20:$C$32,2),"")</f>
        <v>0</v>
      </c>
      <c r="K72" s="2"/>
      <c r="L72" s="2"/>
      <c r="M72" s="2"/>
      <c r="N72" s="2"/>
      <c r="O72" s="2"/>
      <c r="P72" s="2"/>
      <c r="Q72" s="2"/>
      <c r="R72" s="2"/>
      <c r="S72" s="2"/>
      <c r="T72" s="2"/>
      <c r="U72" s="2"/>
      <c r="V72" s="2"/>
      <c r="W72" s="2"/>
      <c r="X72" s="2"/>
      <c r="Y72" s="2"/>
      <c r="Z72" s="2"/>
      <c r="AA72" s="2"/>
      <c r="AB72" s="2"/>
    </row>
    <row r="73" spans="1:28" ht="33.75" customHeight="1">
      <c r="B73" s="163"/>
      <c r="C73" s="467">
        <f t="shared" si="0"/>
        <v>38</v>
      </c>
      <c r="D73" s="295" t="s">
        <v>259</v>
      </c>
      <c r="E73" s="241" t="s">
        <v>349</v>
      </c>
      <c r="F73" s="296" t="str">
        <f>IFERROR(VLOOKUP(E73,Utilitaires!$B$2:$D$7,3,),"")</f>
        <v xml:space="preserve"> En attente</v>
      </c>
      <c r="G73" s="297" t="str">
        <f>IFERROR(VLOOKUP(E73,Utilitaires!$B$2:$C$7,2,),"")</f>
        <v>Libellé du critère quand il sera choisi</v>
      </c>
      <c r="H73" s="510"/>
      <c r="I73" s="511"/>
      <c r="J73" s="179">
        <f>IFERROR(VLOOKUP(F73,Utilitaires!$B$20:$C$32,2),"")</f>
        <v>0</v>
      </c>
      <c r="K73" s="2"/>
      <c r="L73" s="2"/>
      <c r="M73" s="2"/>
      <c r="N73" s="2"/>
      <c r="O73" s="2"/>
      <c r="P73" s="2"/>
      <c r="Q73" s="2"/>
      <c r="R73" s="2"/>
      <c r="S73" s="2"/>
      <c r="T73" s="2"/>
      <c r="U73" s="2"/>
      <c r="V73" s="2"/>
      <c r="W73" s="2"/>
      <c r="X73" s="2"/>
      <c r="Y73" s="2"/>
      <c r="Z73" s="2"/>
      <c r="AA73" s="2"/>
      <c r="AB73" s="2"/>
    </row>
    <row r="74" spans="1:28" ht="30.75" customHeight="1">
      <c r="B74" s="163"/>
      <c r="C74" s="463">
        <f t="shared" si="0"/>
        <v>39</v>
      </c>
      <c r="D74" s="310" t="s">
        <v>288</v>
      </c>
      <c r="E74" s="241" t="s">
        <v>349</v>
      </c>
      <c r="F74" s="296" t="str">
        <f>IFERROR(VLOOKUP(E74,Utilitaires!$B$2:$D$7,3,),"")</f>
        <v xml:space="preserve"> En attente</v>
      </c>
      <c r="G74" s="298" t="str">
        <f>IFERROR(VLOOKUP(E74,Utilitaires!$B$2:$C$7,2,),"")</f>
        <v>Libellé du critère quand il sera choisi</v>
      </c>
      <c r="H74" s="508"/>
      <c r="I74" s="513"/>
      <c r="J74" s="179">
        <f>IFERROR(VLOOKUP(F74,Utilitaires!$B$20:$C$32,2),"")</f>
        <v>0</v>
      </c>
      <c r="K74" s="15"/>
      <c r="L74" s="15"/>
      <c r="M74" s="15"/>
      <c r="N74" s="15"/>
      <c r="O74" s="15"/>
      <c r="P74" s="15"/>
      <c r="Q74" s="15"/>
      <c r="R74" s="15"/>
      <c r="S74" s="15"/>
      <c r="T74" s="15"/>
      <c r="U74" s="15"/>
      <c r="V74" s="15"/>
      <c r="W74" s="15"/>
      <c r="X74" s="15"/>
      <c r="Y74" s="15"/>
      <c r="Z74" s="15"/>
      <c r="AA74" s="15"/>
      <c r="AB74" s="15"/>
    </row>
    <row r="75" spans="1:28" s="110" customFormat="1" ht="22.5" customHeight="1">
      <c r="B75" s="163"/>
      <c r="C75" s="468" t="s">
        <v>217</v>
      </c>
      <c r="D75" s="727" t="s">
        <v>220</v>
      </c>
      <c r="E75" s="727"/>
      <c r="F75" s="732" t="str">
        <f>IF(COUNTIF(F76:F77,'Mode d''emploi'!$D$27)=COUNTIF(F76:F77,"&lt;&gt;"),'Mode d''emploi'!$D$27,IF(SUM(F76:F77)&gt;0,AVERAGE(F76:F77),Utilitaires!$D$2))</f>
        <v xml:space="preserve"> En attente</v>
      </c>
      <c r="G75" s="732"/>
      <c r="H75" s="730">
        <f>IFERROR(VLOOKUP(F75,Utilitaires!$B$20:$C$32,2),"")</f>
        <v>0</v>
      </c>
      <c r="I75" s="731"/>
      <c r="J75" s="179"/>
      <c r="K75" s="15"/>
      <c r="L75" s="15"/>
      <c r="M75" s="15"/>
      <c r="N75" s="15"/>
      <c r="O75" s="15"/>
      <c r="P75" s="15"/>
      <c r="Q75" s="15"/>
      <c r="R75" s="15"/>
      <c r="S75" s="15"/>
      <c r="T75" s="15"/>
      <c r="U75" s="15"/>
      <c r="V75" s="15"/>
      <c r="W75" s="15"/>
      <c r="X75" s="15"/>
      <c r="Y75" s="15"/>
      <c r="Z75" s="15"/>
      <c r="AA75" s="15"/>
      <c r="AB75" s="15"/>
    </row>
    <row r="76" spans="1:28" s="110" customFormat="1" ht="30.75" customHeight="1">
      <c r="B76" s="163"/>
      <c r="C76" s="463">
        <f>MAX($C$13,C74)+1</f>
        <v>40</v>
      </c>
      <c r="D76" s="312" t="s">
        <v>260</v>
      </c>
      <c r="E76" s="241" t="s">
        <v>349</v>
      </c>
      <c r="F76" s="311" t="str">
        <f>IFERROR(VLOOKUP(E76,Utilitaires!$B$2:$D$7,3,),"")</f>
        <v xml:space="preserve"> En attente</v>
      </c>
      <c r="G76" s="314" t="str">
        <f>IFERROR(VLOOKUP(E76,Utilitaires!$B$2:$C$7,2,),"")</f>
        <v>Libellé du critère quand il sera choisi</v>
      </c>
      <c r="H76" s="520"/>
      <c r="I76" s="517"/>
      <c r="J76" s="179">
        <f>IFERROR(VLOOKUP(F76,Utilitaires!$B$20:$C$32,2),"")</f>
        <v>0</v>
      </c>
      <c r="K76" s="15"/>
      <c r="L76" s="15"/>
      <c r="M76" s="15"/>
      <c r="N76" s="15"/>
      <c r="O76" s="15"/>
      <c r="P76" s="15"/>
      <c r="Q76" s="15"/>
      <c r="R76" s="15"/>
      <c r="S76" s="15"/>
      <c r="T76" s="15"/>
      <c r="U76" s="15"/>
      <c r="V76" s="15"/>
      <c r="W76" s="15"/>
      <c r="X76" s="15"/>
      <c r="Y76" s="15"/>
      <c r="Z76" s="15"/>
      <c r="AA76" s="15"/>
      <c r="AB76" s="15"/>
    </row>
    <row r="77" spans="1:28" s="110" customFormat="1" ht="45" customHeight="1">
      <c r="B77" s="163"/>
      <c r="C77" s="464">
        <f>MAX($C$13,C76)+1</f>
        <v>41</v>
      </c>
      <c r="D77" s="306" t="s">
        <v>261</v>
      </c>
      <c r="E77" s="241" t="s">
        <v>349</v>
      </c>
      <c r="F77" s="315" t="str">
        <f>IFERROR(VLOOKUP(E77,Utilitaires!$B$2:$D$7,3,),"")</f>
        <v xml:space="preserve"> En attente</v>
      </c>
      <c r="G77" s="314" t="str">
        <f>IFERROR(VLOOKUP(E77,Utilitaires!$B$2:$C$7,2,),"")</f>
        <v>Libellé du critère quand il sera choisi</v>
      </c>
      <c r="H77" s="516"/>
      <c r="I77" s="513"/>
      <c r="J77" s="179">
        <f>IFERROR(VLOOKUP(F77,Utilitaires!$B$20:$C$32,2),"")</f>
        <v>0</v>
      </c>
      <c r="K77" s="15"/>
      <c r="L77" s="15"/>
      <c r="M77" s="15"/>
      <c r="N77" s="15"/>
      <c r="O77" s="15"/>
      <c r="P77" s="15"/>
      <c r="Q77" s="15"/>
      <c r="R77" s="15"/>
      <c r="S77" s="15"/>
      <c r="T77" s="15"/>
      <c r="U77" s="15"/>
      <c r="V77" s="15"/>
      <c r="W77" s="15"/>
      <c r="X77" s="15"/>
      <c r="Y77" s="15"/>
      <c r="Z77" s="15"/>
      <c r="AA77" s="15"/>
      <c r="AB77" s="15"/>
    </row>
    <row r="78" spans="1:28" s="110" customFormat="1" ht="22.5" customHeight="1">
      <c r="B78" s="163"/>
      <c r="C78" s="462" t="s">
        <v>218</v>
      </c>
      <c r="D78" s="727" t="s">
        <v>221</v>
      </c>
      <c r="E78" s="727"/>
      <c r="F78" s="730" t="str">
        <f>IF(COUNTIF(F79:F80,'Mode d''emploi'!$D$27)=COUNTIF(F79:F80,"&lt;&gt;"),'Mode d''emploi'!$D$27,IF(SUM(F79:F80)&gt;0,AVERAGE(F79:F80),Utilitaires!$D$2))</f>
        <v xml:space="preserve"> En attente</v>
      </c>
      <c r="G78" s="730"/>
      <c r="H78" s="730">
        <f>IFERROR(VLOOKUP(F78,Utilitaires!$B$20:$C$32,2),"")</f>
        <v>0</v>
      </c>
      <c r="I78" s="731"/>
      <c r="J78" s="179"/>
      <c r="K78" s="15"/>
      <c r="L78" s="15"/>
      <c r="M78" s="15"/>
      <c r="N78" s="15"/>
      <c r="O78" s="15"/>
      <c r="P78" s="15"/>
      <c r="Q78" s="15"/>
      <c r="R78" s="15"/>
      <c r="S78" s="15"/>
      <c r="T78" s="15"/>
      <c r="U78" s="15"/>
      <c r="V78" s="15"/>
      <c r="W78" s="15"/>
      <c r="X78" s="15"/>
      <c r="Y78" s="15"/>
      <c r="Z78" s="15"/>
      <c r="AA78" s="15"/>
      <c r="AB78" s="15"/>
    </row>
    <row r="79" spans="1:28" s="110" customFormat="1" ht="34.5" customHeight="1">
      <c r="B79" s="163"/>
      <c r="C79" s="463">
        <f>MAX($C$13,C77)+1</f>
        <v>42</v>
      </c>
      <c r="D79" s="312" t="s">
        <v>326</v>
      </c>
      <c r="E79" s="241" t="s">
        <v>349</v>
      </c>
      <c r="F79" s="296" t="str">
        <f>IFERROR(VLOOKUP(E79,Utilitaires!$B$2:$D$7,3,),"")</f>
        <v xml:space="preserve"> En attente</v>
      </c>
      <c r="G79" s="298" t="str">
        <f>IFERROR(VLOOKUP(E79,Utilitaires!$B$2:$C$7,2,),"")</f>
        <v>Libellé du critère quand il sera choisi</v>
      </c>
      <c r="H79" s="510"/>
      <c r="I79" s="511"/>
      <c r="J79" s="179">
        <f>IFERROR(VLOOKUP(F79,Utilitaires!$B$20:$C$32,2),"")</f>
        <v>0</v>
      </c>
      <c r="K79" s="15"/>
      <c r="L79" s="15"/>
      <c r="M79" s="15"/>
      <c r="N79" s="15"/>
      <c r="O79" s="15"/>
      <c r="P79" s="15"/>
      <c r="Q79" s="15"/>
      <c r="R79" s="15"/>
      <c r="S79" s="15"/>
      <c r="T79" s="15"/>
      <c r="U79" s="15"/>
      <c r="V79" s="15"/>
      <c r="W79" s="15"/>
      <c r="X79" s="15"/>
      <c r="Y79" s="15"/>
      <c r="Z79" s="15"/>
      <c r="AA79" s="15"/>
      <c r="AB79" s="15"/>
    </row>
    <row r="80" spans="1:28" s="110" customFormat="1" ht="34.5" customHeight="1">
      <c r="B80" s="163"/>
      <c r="C80" s="464">
        <f>MAX($C$13,C79)+1</f>
        <v>43</v>
      </c>
      <c r="D80" s="306" t="s">
        <v>262</v>
      </c>
      <c r="E80" s="241" t="s">
        <v>349</v>
      </c>
      <c r="F80" s="307" t="str">
        <f>IFERROR(VLOOKUP(E80,Utilitaires!$B$2:$D$7,3,),"")</f>
        <v xml:space="preserve"> En attente</v>
      </c>
      <c r="G80" s="298" t="str">
        <f>IFERROR(VLOOKUP(E80,Utilitaires!$B$2:$C$7,2,),"")</f>
        <v>Libellé du critère quand il sera choisi</v>
      </c>
      <c r="H80" s="510"/>
      <c r="I80" s="511"/>
      <c r="J80" s="179">
        <f>IFERROR(VLOOKUP(F80,Utilitaires!$B$20:$C$32,2),"")</f>
        <v>0</v>
      </c>
      <c r="K80" s="15"/>
      <c r="L80" s="15"/>
      <c r="M80" s="15"/>
      <c r="N80" s="15"/>
      <c r="O80" s="15"/>
      <c r="P80" s="15"/>
      <c r="Q80" s="15"/>
      <c r="R80" s="15"/>
      <c r="S80" s="15"/>
      <c r="T80" s="15"/>
      <c r="U80" s="15"/>
      <c r="V80" s="15"/>
      <c r="W80" s="15"/>
      <c r="X80" s="15"/>
      <c r="Y80" s="15"/>
      <c r="Z80" s="15"/>
      <c r="AA80" s="15"/>
      <c r="AB80" s="15"/>
    </row>
    <row r="81" spans="1:28" ht="22.5" customHeight="1">
      <c r="B81" s="163"/>
      <c r="C81" s="469" t="s">
        <v>76</v>
      </c>
      <c r="D81" s="683" t="s">
        <v>77</v>
      </c>
      <c r="E81" s="683"/>
      <c r="F81" s="679" t="str">
        <f>IF(COUNTIF(F82,'Mode d''emploi'!$D$27)=COUNTIF(F82,"&lt;&gt;"),'Mode d''emploi'!$D$27,IF(SUM(F82)&gt;0,AVERAGE(F82),Utilitaires!$D$2))</f>
        <v xml:space="preserve"> En attente</v>
      </c>
      <c r="G81" s="679"/>
      <c r="H81" s="685">
        <f>IFERROR(VLOOKUP(F81,Utilitaires!$B$20:$C$32,2),"")</f>
        <v>0</v>
      </c>
      <c r="I81" s="686"/>
      <c r="J81" s="179"/>
      <c r="K81" s="2"/>
      <c r="L81" s="2"/>
      <c r="M81" s="2"/>
      <c r="N81" s="2"/>
      <c r="O81" s="2"/>
      <c r="P81" s="2"/>
      <c r="Q81" s="2"/>
      <c r="R81" s="2"/>
      <c r="S81" s="2"/>
      <c r="T81" s="2"/>
      <c r="U81" s="2"/>
      <c r="V81" s="2"/>
      <c r="W81" s="2"/>
      <c r="X81" s="2"/>
      <c r="Y81" s="2"/>
      <c r="Z81" s="2"/>
      <c r="AA81" s="2"/>
      <c r="AB81" s="2"/>
    </row>
    <row r="82" spans="1:28" s="95" customFormat="1" ht="33.75" customHeight="1">
      <c r="A82" s="97"/>
      <c r="B82" s="163"/>
      <c r="C82" s="467">
        <f>MAX($C$13,C80)+1</f>
        <v>44</v>
      </c>
      <c r="D82" s="295" t="s">
        <v>327</v>
      </c>
      <c r="E82" s="241" t="s">
        <v>349</v>
      </c>
      <c r="F82" s="296" t="str">
        <f>IFERROR(VLOOKUP(E82,Utilitaires!$B$2:$D$7,3,),"")</f>
        <v xml:space="preserve"> En attente</v>
      </c>
      <c r="G82" s="308" t="str">
        <f>IFERROR(VLOOKUP(E82,Utilitaires!$B$2:$C$7,2,),"")</f>
        <v>Libellé du critère quand il sera choisi</v>
      </c>
      <c r="H82" s="508"/>
      <c r="I82" s="511"/>
      <c r="J82" s="179">
        <f>IFERROR(VLOOKUP(F82,Utilitaires!$B$20:$C$32,2),"")</f>
        <v>0</v>
      </c>
      <c r="K82" s="2"/>
      <c r="L82" s="2"/>
      <c r="M82" s="2"/>
      <c r="N82" s="2"/>
      <c r="O82" s="2"/>
      <c r="P82" s="2"/>
      <c r="Q82" s="2"/>
      <c r="R82" s="2"/>
      <c r="S82" s="2"/>
      <c r="T82" s="2"/>
      <c r="U82" s="2"/>
      <c r="V82" s="2"/>
      <c r="W82" s="2"/>
      <c r="X82" s="2"/>
      <c r="Y82" s="2"/>
      <c r="Z82" s="2"/>
      <c r="AA82" s="2"/>
      <c r="AB82" s="2"/>
    </row>
    <row r="83" spans="1:28" ht="22.5" customHeight="1">
      <c r="B83" s="163"/>
      <c r="C83" s="469" t="s">
        <v>78</v>
      </c>
      <c r="D83" s="680" t="s">
        <v>79</v>
      </c>
      <c r="E83" s="680"/>
      <c r="F83" s="679" t="str">
        <f>IF(COUNTIF(F84:F86,'Mode d''emploi'!$D$27)=COUNTIF(F84:F86,"&lt;&gt;"),'Mode d''emploi'!$D$27,IF(SUM(F84:F86)&gt;0,AVERAGE(F84:F86),Utilitaires!$D$2))</f>
        <v xml:space="preserve"> En attente</v>
      </c>
      <c r="G83" s="679"/>
      <c r="H83" s="679">
        <f>IFERROR(VLOOKUP(F83,Utilitaires!$B$20:$C$32,2),"")</f>
        <v>0</v>
      </c>
      <c r="I83" s="687"/>
      <c r="J83" s="179"/>
      <c r="K83" s="2"/>
      <c r="L83" s="2"/>
      <c r="M83" s="2"/>
      <c r="N83" s="2"/>
      <c r="O83" s="2"/>
      <c r="P83" s="2"/>
      <c r="Q83" s="2"/>
      <c r="R83" s="2"/>
      <c r="S83" s="2"/>
      <c r="T83" s="2"/>
      <c r="U83" s="2"/>
      <c r="V83" s="2"/>
      <c r="W83" s="2"/>
      <c r="X83" s="2"/>
      <c r="Y83" s="2"/>
      <c r="Z83" s="2"/>
      <c r="AA83" s="2"/>
      <c r="AB83" s="2"/>
    </row>
    <row r="84" spans="1:28" ht="30.75" customHeight="1">
      <c r="B84" s="163"/>
      <c r="C84" s="463">
        <f>MAX($C$13,C82)+1</f>
        <v>45</v>
      </c>
      <c r="D84" s="309" t="s">
        <v>80</v>
      </c>
      <c r="E84" s="241" t="s">
        <v>349</v>
      </c>
      <c r="F84" s="311" t="str">
        <f>IFERROR(VLOOKUP(E84,Utilitaires!$B$2:$D$7,3,),"")</f>
        <v xml:space="preserve"> En attente</v>
      </c>
      <c r="G84" s="308" t="str">
        <f>IFERROR(VLOOKUP(E84,Utilitaires!$B$2:$C$7,2,),"")</f>
        <v>Libellé du critère quand il sera choisi</v>
      </c>
      <c r="H84" s="510"/>
      <c r="I84" s="511"/>
      <c r="J84" s="179">
        <f>IFERROR(VLOOKUP(F84,Utilitaires!$B$20:$C$32,2),"")</f>
        <v>0</v>
      </c>
      <c r="K84" s="14"/>
      <c r="L84" s="2"/>
      <c r="M84" s="2"/>
      <c r="N84" s="2"/>
      <c r="O84" s="2"/>
      <c r="P84" s="2"/>
      <c r="Q84" s="2"/>
      <c r="R84" s="2"/>
      <c r="S84" s="2"/>
      <c r="T84" s="2"/>
      <c r="U84" s="2"/>
      <c r="V84" s="2"/>
      <c r="W84" s="2"/>
      <c r="X84" s="2"/>
      <c r="Y84" s="2"/>
      <c r="Z84" s="2"/>
      <c r="AA84" s="2"/>
      <c r="AB84" s="2"/>
    </row>
    <row r="85" spans="1:28" ht="33.75" customHeight="1">
      <c r="B85" s="163"/>
      <c r="C85" s="470">
        <f>MAX($C$13,C84)+1</f>
        <v>46</v>
      </c>
      <c r="D85" s="471" t="s">
        <v>81</v>
      </c>
      <c r="E85" s="547" t="s">
        <v>349</v>
      </c>
      <c r="F85" s="472" t="str">
        <f>IFERROR(VLOOKUP(E85,Utilitaires!$B$2:$D$7,3,),"")</f>
        <v xml:space="preserve"> En attente</v>
      </c>
      <c r="G85" s="473" t="str">
        <f>IFERROR(VLOOKUP(E85,Utilitaires!$B$2:$C$7,2,),"")</f>
        <v>Libellé du critère quand il sera choisi</v>
      </c>
      <c r="H85" s="528"/>
      <c r="I85" s="534"/>
      <c r="J85" s="179">
        <f>IFERROR(VLOOKUP(F85,Utilitaires!$B$20:$C$32,2),"")</f>
        <v>0</v>
      </c>
      <c r="K85" s="2"/>
      <c r="L85" s="2"/>
      <c r="M85" s="2"/>
      <c r="N85" s="2"/>
      <c r="O85" s="2"/>
      <c r="P85" s="2"/>
      <c r="Q85" s="2"/>
      <c r="R85" s="2"/>
      <c r="S85" s="2"/>
      <c r="T85" s="2"/>
      <c r="U85" s="2"/>
      <c r="V85" s="2"/>
      <c r="W85" s="2"/>
      <c r="X85" s="2"/>
      <c r="Y85" s="2"/>
      <c r="Z85" s="2"/>
      <c r="AA85" s="2"/>
      <c r="AB85" s="2"/>
    </row>
    <row r="86" spans="1:28" ht="30.75" customHeight="1">
      <c r="B86" s="163"/>
      <c r="C86" s="474">
        <f>MAX($C$13,C85)+1</f>
        <v>47</v>
      </c>
      <c r="D86" s="475" t="s">
        <v>328</v>
      </c>
      <c r="E86" s="241" t="s">
        <v>349</v>
      </c>
      <c r="F86" s="476" t="str">
        <f>IFERROR(VLOOKUP(E86,Utilitaires!$B$2:$D$7,3,),"")</f>
        <v xml:space="preserve"> En attente</v>
      </c>
      <c r="G86" s="477" t="str">
        <f>IFERROR(VLOOKUP(E86,Utilitaires!$B$2:$C$7,2,),"")</f>
        <v>Libellé du critère quand il sera choisi</v>
      </c>
      <c r="H86" s="535"/>
      <c r="I86" s="531"/>
      <c r="J86" s="179">
        <f>IFERROR(VLOOKUP(F86,Utilitaires!$B$20:$C$32,2),"")</f>
        <v>0</v>
      </c>
      <c r="K86" s="14"/>
      <c r="L86" s="2"/>
      <c r="M86" s="2"/>
      <c r="N86" s="2"/>
      <c r="O86" s="2"/>
      <c r="P86" s="2"/>
      <c r="Q86" s="2"/>
      <c r="R86" s="2"/>
      <c r="S86" s="2"/>
      <c r="T86" s="2"/>
      <c r="U86" s="2"/>
      <c r="V86" s="2"/>
      <c r="W86" s="2"/>
      <c r="X86" s="2"/>
      <c r="Y86" s="2"/>
      <c r="Z86" s="2"/>
      <c r="AA86" s="2"/>
      <c r="AB86" s="2"/>
    </row>
    <row r="87" spans="1:28" ht="26.25" customHeight="1">
      <c r="B87" s="163"/>
      <c r="C87" s="478" t="s">
        <v>137</v>
      </c>
      <c r="D87" s="407" t="s">
        <v>158</v>
      </c>
      <c r="E87" s="705" t="str">
        <f>IF(COUNTIF(F88:F114,'Mode d''emploi'!$D$27)=COUNTIF(F88:F114,"&lt;&gt;"),'Mode d''emploi'!$D$27,IF(SUM(F88:F114)&gt;0,AVERAGE(F88,F93,F96,F107),Utilitaires!$D$2))</f>
        <v xml:space="preserve"> En attente</v>
      </c>
      <c r="F87" s="705"/>
      <c r="G87" s="707" t="str">
        <f>IFERROR(VLOOKUP(I87,Utilitaires!$B$11:$C$15,2,FALSE),"")</f>
        <v/>
      </c>
      <c r="H87" s="707"/>
      <c r="I87" s="479">
        <f>IFERROR(VLOOKUP(E87,Utilitaires!$B$20:$C$32,2),Utilitaires!$B$3)</f>
        <v>0</v>
      </c>
      <c r="J87" s="179"/>
      <c r="K87" s="2"/>
      <c r="L87" s="2"/>
      <c r="M87" s="2"/>
      <c r="N87" s="2"/>
      <c r="O87" s="2"/>
      <c r="P87" s="2"/>
      <c r="Q87" s="2"/>
      <c r="R87" s="2"/>
      <c r="S87" s="2"/>
      <c r="T87" s="2"/>
      <c r="U87" s="2"/>
      <c r="V87" s="2"/>
      <c r="W87" s="2"/>
      <c r="X87" s="2"/>
      <c r="Y87" s="2"/>
      <c r="Z87" s="2"/>
      <c r="AA87" s="2"/>
      <c r="AB87" s="2"/>
    </row>
    <row r="88" spans="1:28" ht="22.5" customHeight="1">
      <c r="B88" s="163"/>
      <c r="C88" s="480" t="s">
        <v>82</v>
      </c>
      <c r="D88" s="695" t="s">
        <v>69</v>
      </c>
      <c r="E88" s="695"/>
      <c r="F88" s="699" t="str">
        <f>IF(COUNTIF(F89:F92,'Mode d''emploi'!$D$27)=COUNTIF(F89:F92,"&lt;&gt;"),'Mode d''emploi'!$D$27,IF(SUM(F89:F92)&gt;0,AVERAGE(F89:F92),Utilitaires!$D$2))</f>
        <v xml:space="preserve"> En attente</v>
      </c>
      <c r="G88" s="699"/>
      <c r="H88" s="697">
        <f>IFERROR(VLOOKUP(F88,Utilitaires!$B$20:$C$32,2),"")</f>
        <v>0</v>
      </c>
      <c r="I88" s="698"/>
      <c r="J88" s="179"/>
      <c r="K88" s="2"/>
      <c r="L88" s="2"/>
      <c r="M88" s="2"/>
      <c r="N88" s="2"/>
      <c r="O88" s="2"/>
      <c r="P88" s="2"/>
      <c r="Q88" s="2"/>
      <c r="R88" s="2"/>
      <c r="S88" s="2"/>
      <c r="T88" s="2"/>
      <c r="U88" s="2"/>
      <c r="V88" s="2"/>
      <c r="W88" s="2"/>
      <c r="X88" s="2"/>
      <c r="Y88" s="2"/>
      <c r="Z88" s="2"/>
      <c r="AA88" s="2"/>
      <c r="AB88" s="2"/>
    </row>
    <row r="89" spans="1:28" ht="33.75" customHeight="1">
      <c r="B89" s="163"/>
      <c r="C89" s="419">
        <f>MAX($C$13,C86)+1</f>
        <v>48</v>
      </c>
      <c r="D89" s="231" t="s">
        <v>329</v>
      </c>
      <c r="E89" s="241" t="s">
        <v>349</v>
      </c>
      <c r="F89" s="260" t="str">
        <f>IFERROR(VLOOKUP(E89,Utilitaires!$B$2:$D$7,3,),"")</f>
        <v xml:space="preserve"> En attente</v>
      </c>
      <c r="G89" s="316" t="str">
        <f>IFERROR(VLOOKUP(E89,Utilitaires!$B$2:$C$7,2,),"")</f>
        <v>Libellé du critère quand il sera choisi</v>
      </c>
      <c r="H89" s="510"/>
      <c r="I89" s="511"/>
      <c r="J89" s="179">
        <f>IFERROR(VLOOKUP(F89,Utilitaires!$B$20:$C$32,2),"")</f>
        <v>0</v>
      </c>
      <c r="K89" s="2"/>
      <c r="L89" s="2"/>
      <c r="M89" s="2"/>
      <c r="N89" s="2"/>
      <c r="O89" s="2"/>
      <c r="P89" s="2"/>
      <c r="Q89" s="2"/>
      <c r="R89" s="2"/>
      <c r="S89" s="2"/>
      <c r="T89" s="2"/>
      <c r="U89" s="2"/>
      <c r="V89" s="2"/>
      <c r="W89" s="2"/>
      <c r="X89" s="2"/>
      <c r="Y89" s="2"/>
      <c r="Z89" s="2"/>
      <c r="AA89" s="2"/>
      <c r="AB89" s="2"/>
    </row>
    <row r="90" spans="1:28" ht="30" customHeight="1">
      <c r="B90" s="163"/>
      <c r="C90" s="419">
        <f>MAX($C$13,C89)+1</f>
        <v>49</v>
      </c>
      <c r="D90" s="317" t="s">
        <v>263</v>
      </c>
      <c r="E90" s="241" t="s">
        <v>349</v>
      </c>
      <c r="F90" s="256" t="str">
        <f>IFERROR(VLOOKUP(E90,Utilitaires!$B$2:$D$7,3,),"")</f>
        <v xml:space="preserve"> En attente</v>
      </c>
      <c r="G90" s="316" t="str">
        <f>IFERROR(VLOOKUP(E90,Utilitaires!$B$2:$C$7,2,),"")</f>
        <v>Libellé du critère quand il sera choisi</v>
      </c>
      <c r="H90" s="508"/>
      <c r="I90" s="511"/>
      <c r="J90" s="183">
        <f>IFERROR(VLOOKUP(F90,Utilitaires!$B$20:$C$32,2),"")</f>
        <v>0</v>
      </c>
      <c r="K90" s="13"/>
      <c r="L90" s="13"/>
      <c r="M90" s="13"/>
      <c r="N90" s="13"/>
      <c r="O90" s="13"/>
      <c r="P90" s="13"/>
      <c r="Q90" s="13"/>
      <c r="R90" s="13"/>
      <c r="S90" s="13"/>
      <c r="T90" s="13"/>
      <c r="U90" s="13"/>
      <c r="V90" s="13"/>
      <c r="W90" s="13"/>
      <c r="X90" s="13"/>
      <c r="Y90" s="13"/>
      <c r="Z90" s="13"/>
      <c r="AA90" s="13"/>
      <c r="AB90" s="13"/>
    </row>
    <row r="91" spans="1:28" ht="30" customHeight="1">
      <c r="B91" s="163"/>
      <c r="C91" s="419">
        <f>MAX($C$13,C90)+1</f>
        <v>50</v>
      </c>
      <c r="D91" s="317" t="s">
        <v>139</v>
      </c>
      <c r="E91" s="241" t="s">
        <v>349</v>
      </c>
      <c r="F91" s="260" t="str">
        <f>IFERROR(VLOOKUP(E91,Utilitaires!$B$2:$D$7,3,),"")</f>
        <v xml:space="preserve"> En attente</v>
      </c>
      <c r="G91" s="318" t="str">
        <f>IFERROR(VLOOKUP(E91,Utilitaires!$B$2:$C$7,2,),"")</f>
        <v>Libellé du critère quand il sera choisi</v>
      </c>
      <c r="H91" s="512"/>
      <c r="I91" s="513"/>
      <c r="J91" s="179">
        <f>IFERROR(VLOOKUP(F91,Utilitaires!$B$20:$C$32,2),"")</f>
        <v>0</v>
      </c>
      <c r="K91" s="14"/>
      <c r="L91" s="2"/>
      <c r="M91" s="2"/>
      <c r="N91" s="2"/>
      <c r="O91" s="2"/>
      <c r="P91" s="2"/>
      <c r="Q91" s="2"/>
      <c r="R91" s="2"/>
      <c r="S91" s="2"/>
      <c r="T91" s="2"/>
      <c r="U91" s="2"/>
      <c r="V91" s="2"/>
      <c r="W91" s="2"/>
      <c r="X91" s="2"/>
      <c r="Y91" s="2"/>
      <c r="Z91" s="2"/>
      <c r="AA91" s="2"/>
      <c r="AB91" s="2"/>
    </row>
    <row r="92" spans="1:28" s="95" customFormat="1" ht="30" customHeight="1">
      <c r="A92" s="97"/>
      <c r="B92" s="163"/>
      <c r="C92" s="419">
        <f>MAX($C$13,C91)+1</f>
        <v>51</v>
      </c>
      <c r="D92" s="319" t="s">
        <v>330</v>
      </c>
      <c r="E92" s="241" t="s">
        <v>349</v>
      </c>
      <c r="F92" s="260" t="str">
        <f>IFERROR(VLOOKUP(E92,Utilitaires!$B$2:$D$7,3,),"")</f>
        <v xml:space="preserve"> En attente</v>
      </c>
      <c r="G92" s="259" t="str">
        <f>IFERROR(VLOOKUP(E92,Utilitaires!$B$2:$C$7,2,),"")</f>
        <v>Libellé du critère quand il sera choisi</v>
      </c>
      <c r="H92" s="510"/>
      <c r="I92" s="511"/>
      <c r="J92" s="179">
        <f>IFERROR(VLOOKUP(F92,Utilitaires!$B$20:$C$32,2),"")</f>
        <v>0</v>
      </c>
      <c r="K92" s="2"/>
      <c r="L92" s="2"/>
      <c r="M92" s="2"/>
      <c r="N92" s="2"/>
      <c r="O92" s="2"/>
      <c r="P92" s="2"/>
      <c r="Q92" s="2"/>
      <c r="R92" s="2"/>
      <c r="S92" s="2"/>
      <c r="T92" s="2"/>
      <c r="U92" s="2"/>
      <c r="V92" s="2"/>
      <c r="W92" s="2"/>
      <c r="X92" s="2"/>
      <c r="Y92" s="2"/>
      <c r="Z92" s="2"/>
      <c r="AA92" s="2"/>
      <c r="AB92" s="2"/>
    </row>
    <row r="93" spans="1:28" ht="22.5" customHeight="1">
      <c r="B93" s="163"/>
      <c r="C93" s="481" t="s">
        <v>83</v>
      </c>
      <c r="D93" s="693" t="s">
        <v>84</v>
      </c>
      <c r="E93" s="693"/>
      <c r="F93" s="708" t="str">
        <f>IF(COUNTIF(F94:F95,'Mode d''emploi'!$D$27)=COUNTIF(F94:F95,"&lt;&gt;"),'Mode d''emploi'!$D$27,IF(SUM(F94:F95)&gt;0,AVERAGE(F94:F95),Utilitaires!$D$2))</f>
        <v xml:space="preserve"> En attente</v>
      </c>
      <c r="G93" s="708"/>
      <c r="H93" s="708">
        <f>IFERROR(VLOOKUP(F93,Utilitaires!$B$20:$C$32,2),"")</f>
        <v>0</v>
      </c>
      <c r="I93" s="709"/>
      <c r="J93" s="179"/>
      <c r="K93" s="2"/>
      <c r="L93" s="2"/>
      <c r="M93" s="2"/>
      <c r="N93" s="2"/>
      <c r="O93" s="2"/>
      <c r="P93" s="2"/>
      <c r="Q93" s="2"/>
      <c r="R93" s="2"/>
      <c r="S93" s="2"/>
      <c r="T93" s="2"/>
      <c r="U93" s="2"/>
      <c r="V93" s="2"/>
      <c r="W93" s="2"/>
      <c r="X93" s="2"/>
      <c r="Y93" s="2"/>
      <c r="Z93" s="2"/>
      <c r="AA93" s="2"/>
      <c r="AB93" s="2"/>
    </row>
    <row r="94" spans="1:28" ht="33.75" customHeight="1">
      <c r="B94" s="163"/>
      <c r="C94" s="415">
        <f>MAX($C$13,C92)+1</f>
        <v>52</v>
      </c>
      <c r="D94" s="319" t="s">
        <v>289</v>
      </c>
      <c r="E94" s="241" t="s">
        <v>349</v>
      </c>
      <c r="F94" s="320" t="str">
        <f>IFERROR(VLOOKUP(E94,Utilitaires!$B$2:$D$7,3,),"")</f>
        <v xml:space="preserve"> En attente</v>
      </c>
      <c r="G94" s="259" t="str">
        <f>IFERROR(VLOOKUP(E94,Utilitaires!$B$2:$C$7,2,),"")</f>
        <v>Libellé du critère quand il sera choisi</v>
      </c>
      <c r="H94" s="510"/>
      <c r="I94" s="536"/>
      <c r="J94" s="179">
        <f>IFERROR(VLOOKUP(F94,Utilitaires!$B$20:$C$32,2),"")</f>
        <v>0</v>
      </c>
      <c r="K94" s="2"/>
      <c r="L94" s="2"/>
      <c r="M94" s="2"/>
      <c r="N94" s="2"/>
      <c r="O94" s="2"/>
      <c r="P94" s="2"/>
      <c r="Q94" s="2"/>
      <c r="R94" s="2"/>
      <c r="S94" s="2"/>
      <c r="T94" s="2"/>
      <c r="U94" s="2"/>
      <c r="V94" s="2"/>
      <c r="W94" s="2"/>
      <c r="X94" s="2"/>
      <c r="Y94" s="2"/>
      <c r="Z94" s="2"/>
      <c r="AA94" s="2"/>
      <c r="AB94" s="2"/>
    </row>
    <row r="95" spans="1:28" ht="33" customHeight="1">
      <c r="B95" s="163"/>
      <c r="C95" s="482">
        <f>MAX($C$13,C94)+1</f>
        <v>53</v>
      </c>
      <c r="D95" s="321" t="s">
        <v>290</v>
      </c>
      <c r="E95" s="241" t="s">
        <v>349</v>
      </c>
      <c r="F95" s="322" t="str">
        <f>IFERROR(VLOOKUP(E95,Utilitaires!$B$2:$D$7,3,),"")</f>
        <v xml:space="preserve"> En attente</v>
      </c>
      <c r="G95" s="316" t="str">
        <f>IFERROR(VLOOKUP(E95,Utilitaires!$B$2:$C$7,2,),"")</f>
        <v>Libellé du critère quand il sera choisi</v>
      </c>
      <c r="H95" s="508"/>
      <c r="I95" s="513"/>
      <c r="J95" s="179">
        <f>IFERROR(VLOOKUP(F95,Utilitaires!$B$20:$C$32,2),"")</f>
        <v>0</v>
      </c>
      <c r="K95" s="2"/>
      <c r="L95" s="2"/>
      <c r="M95" s="2"/>
      <c r="N95" s="2"/>
      <c r="O95" s="2"/>
      <c r="P95" s="2"/>
      <c r="Q95" s="2"/>
      <c r="R95" s="2"/>
      <c r="S95" s="2"/>
      <c r="T95" s="2"/>
      <c r="U95" s="2"/>
      <c r="V95" s="2"/>
      <c r="W95" s="2"/>
      <c r="X95" s="2"/>
      <c r="Y95" s="2"/>
      <c r="Z95" s="2"/>
      <c r="AA95" s="2"/>
      <c r="AB95" s="2"/>
    </row>
    <row r="96" spans="1:28" ht="26.25" customHeight="1">
      <c r="B96" s="163"/>
      <c r="C96" s="483" t="s">
        <v>85</v>
      </c>
      <c r="D96" s="694" t="s">
        <v>86</v>
      </c>
      <c r="E96" s="694"/>
      <c r="F96" s="703" t="str">
        <f>IF(COUNTIF(F97:F106,'Mode d''emploi'!$D$27)=COUNTIF(F97:F106,"&lt;&gt;"),'Mode d''emploi'!$D$27,IF(SUM(F97:F106)&gt;0,AVERAGE(F97:F106),Utilitaires!$D$2))</f>
        <v xml:space="preserve"> En attente</v>
      </c>
      <c r="G96" s="703"/>
      <c r="H96" s="703">
        <f>IFERROR(VLOOKUP(F96,Utilitaires!$B$20:$C$32,2),"")</f>
        <v>0</v>
      </c>
      <c r="I96" s="704"/>
      <c r="J96" s="179"/>
      <c r="K96" s="14"/>
      <c r="L96" s="2"/>
      <c r="M96" s="2"/>
      <c r="N96" s="2"/>
      <c r="O96" s="2"/>
      <c r="P96" s="2"/>
      <c r="Q96" s="2"/>
      <c r="R96" s="2"/>
      <c r="S96" s="2"/>
      <c r="T96" s="2"/>
      <c r="U96" s="2"/>
      <c r="V96" s="2"/>
      <c r="W96" s="2"/>
      <c r="X96" s="2"/>
      <c r="Y96" s="2"/>
      <c r="Z96" s="2"/>
      <c r="AA96" s="2"/>
      <c r="AB96" s="2"/>
    </row>
    <row r="97" spans="1:28" s="95" customFormat="1" ht="30" customHeight="1">
      <c r="A97" s="97"/>
      <c r="B97" s="163"/>
      <c r="C97" s="484">
        <f>MAX($C$13,C95)+1</f>
        <v>54</v>
      </c>
      <c r="D97" s="319" t="s">
        <v>264</v>
      </c>
      <c r="E97" s="241" t="s">
        <v>349</v>
      </c>
      <c r="F97" s="260" t="str">
        <f>IFERROR(VLOOKUP(E97,Utilitaires!$B$2:$D$7,3,),"")</f>
        <v xml:space="preserve"> En attente</v>
      </c>
      <c r="G97" s="316" t="str">
        <f>IFERROR(VLOOKUP(E97,Utilitaires!$B$2:$C$7,2,),"")</f>
        <v>Libellé du critère quand il sera choisi</v>
      </c>
      <c r="H97" s="524"/>
      <c r="I97" s="511"/>
      <c r="J97" s="179">
        <f>IFERROR(VLOOKUP(F97,Utilitaires!$B$20:$C$32,2),"")</f>
        <v>0</v>
      </c>
      <c r="K97" s="2"/>
      <c r="L97" s="2"/>
      <c r="M97" s="2"/>
      <c r="N97" s="2"/>
      <c r="O97" s="2"/>
      <c r="P97" s="2"/>
      <c r="Q97" s="2"/>
      <c r="R97" s="2"/>
      <c r="S97" s="2"/>
      <c r="T97" s="2"/>
      <c r="U97" s="2"/>
      <c r="V97" s="2"/>
      <c r="W97" s="2"/>
      <c r="X97" s="2"/>
      <c r="Y97" s="2"/>
      <c r="Z97" s="2"/>
      <c r="AA97" s="2"/>
      <c r="AB97" s="2"/>
    </row>
    <row r="98" spans="1:28" ht="30" customHeight="1">
      <c r="B98" s="163"/>
      <c r="C98" s="484">
        <f t="shared" ref="C98:C104" si="1">MAX($C$13,C97)+1</f>
        <v>55</v>
      </c>
      <c r="D98" s="323" t="s">
        <v>265</v>
      </c>
      <c r="E98" s="241" t="s">
        <v>349</v>
      </c>
      <c r="F98" s="324" t="str">
        <f>IFERROR(VLOOKUP(E98,Utilitaires!$B$2:$D$7,3,),"")</f>
        <v xml:space="preserve"> En attente</v>
      </c>
      <c r="G98" s="261" t="str">
        <f>IFERROR(VLOOKUP(E98,Utilitaires!$B$2:$C$7,2,),"")</f>
        <v>Libellé du critère quand il sera choisi</v>
      </c>
      <c r="H98" s="510"/>
      <c r="I98" s="513"/>
      <c r="J98" s="179">
        <f>IFERROR(VLOOKUP(F98,Utilitaires!$B$20:$C$32,2),"")</f>
        <v>0</v>
      </c>
      <c r="K98" s="15"/>
      <c r="L98" s="15"/>
      <c r="M98" s="15"/>
      <c r="N98" s="15"/>
      <c r="O98" s="15"/>
      <c r="P98" s="15"/>
      <c r="Q98" s="15"/>
      <c r="R98" s="15"/>
      <c r="S98" s="15"/>
      <c r="T98" s="15"/>
      <c r="U98" s="15"/>
      <c r="V98" s="15"/>
      <c r="W98" s="15"/>
      <c r="X98" s="15"/>
      <c r="Y98" s="15"/>
      <c r="Z98" s="15"/>
      <c r="AA98" s="15"/>
      <c r="AB98" s="15"/>
    </row>
    <row r="99" spans="1:28" ht="30" customHeight="1">
      <c r="B99" s="163"/>
      <c r="C99" s="415">
        <f t="shared" si="1"/>
        <v>56</v>
      </c>
      <c r="D99" s="323" t="s">
        <v>88</v>
      </c>
      <c r="E99" s="241" t="s">
        <v>349</v>
      </c>
      <c r="F99" s="324" t="str">
        <f>IFERROR(VLOOKUP(E99,Utilitaires!$B$2:$D$7,3,),"")</f>
        <v xml:space="preserve"> En attente</v>
      </c>
      <c r="G99" s="325" t="str">
        <f>IFERROR(VLOOKUP(E99,Utilitaires!$B$2:$C$7,2,),"")</f>
        <v>Libellé du critère quand il sera choisi</v>
      </c>
      <c r="H99" s="527"/>
      <c r="I99" s="511"/>
      <c r="J99" s="179">
        <f>IFERROR(VLOOKUP(F99,Utilitaires!$B$20:$C$32,2),"")</f>
        <v>0</v>
      </c>
      <c r="K99" s="15"/>
      <c r="L99" s="15"/>
      <c r="M99" s="15"/>
      <c r="N99" s="15"/>
      <c r="O99" s="15"/>
      <c r="P99" s="15"/>
      <c r="Q99" s="15"/>
      <c r="R99" s="15"/>
      <c r="S99" s="15"/>
      <c r="T99" s="15"/>
      <c r="U99" s="15"/>
      <c r="V99" s="15"/>
      <c r="W99" s="15"/>
      <c r="X99" s="15"/>
      <c r="Y99" s="15"/>
      <c r="Z99" s="15"/>
      <c r="AA99" s="15"/>
      <c r="AB99" s="15"/>
    </row>
    <row r="100" spans="1:28" ht="33.75" customHeight="1">
      <c r="B100" s="163"/>
      <c r="C100" s="484">
        <f t="shared" si="1"/>
        <v>57</v>
      </c>
      <c r="D100" s="234" t="s">
        <v>149</v>
      </c>
      <c r="E100" s="241" t="s">
        <v>349</v>
      </c>
      <c r="F100" s="324" t="str">
        <f>IFERROR(VLOOKUP(E100,Utilitaires!$B$2:$D$7,3,),"")</f>
        <v xml:space="preserve"> En attente</v>
      </c>
      <c r="G100" s="316" t="str">
        <f>IFERROR(VLOOKUP(E100,Utilitaires!$B$2:$C$7,2,),"")</f>
        <v>Libellé du critère quand il sera choisi</v>
      </c>
      <c r="H100" s="510"/>
      <c r="I100" s="511"/>
      <c r="J100" s="179">
        <f>IFERROR(VLOOKUP(F100,Utilitaires!$B$20:$C$32,2),"")</f>
        <v>0</v>
      </c>
      <c r="K100" s="2"/>
      <c r="L100" s="2"/>
      <c r="M100" s="2"/>
      <c r="N100" s="2"/>
      <c r="O100" s="2"/>
      <c r="P100" s="2"/>
      <c r="Q100" s="2"/>
      <c r="R100" s="2"/>
      <c r="S100" s="2"/>
      <c r="T100" s="2"/>
      <c r="U100" s="2"/>
      <c r="V100" s="2"/>
      <c r="W100" s="2"/>
      <c r="X100" s="2"/>
      <c r="Y100" s="2"/>
      <c r="Z100" s="2"/>
      <c r="AA100" s="2"/>
      <c r="AB100" s="2"/>
    </row>
    <row r="101" spans="1:28" ht="30" customHeight="1">
      <c r="B101" s="163"/>
      <c r="C101" s="484">
        <f t="shared" si="1"/>
        <v>58</v>
      </c>
      <c r="D101" s="323" t="s">
        <v>291</v>
      </c>
      <c r="E101" s="241" t="s">
        <v>349</v>
      </c>
      <c r="F101" s="260" t="str">
        <f>IFERROR(VLOOKUP(E101,Utilitaires!$B$2:$D$7,3,),"")</f>
        <v xml:space="preserve"> En attente</v>
      </c>
      <c r="G101" s="316" t="str">
        <f>IFERROR(VLOOKUP(E101,Utilitaires!$B$2:$C$7,2,),"")</f>
        <v>Libellé du critère quand il sera choisi</v>
      </c>
      <c r="H101" s="527"/>
      <c r="I101" s="511"/>
      <c r="J101" s="179">
        <f>IFERROR(VLOOKUP(F101,Utilitaires!$B$20:$C$32,2),"")</f>
        <v>0</v>
      </c>
      <c r="K101" s="2"/>
      <c r="L101" s="2"/>
      <c r="M101" s="2"/>
      <c r="N101" s="2"/>
      <c r="O101" s="2"/>
      <c r="P101" s="2"/>
      <c r="Q101" s="2"/>
      <c r="R101" s="2"/>
      <c r="S101" s="2"/>
      <c r="T101" s="2"/>
      <c r="U101" s="2"/>
      <c r="V101" s="2"/>
      <c r="W101" s="2"/>
      <c r="X101" s="2"/>
      <c r="Y101" s="2"/>
      <c r="Z101" s="2"/>
      <c r="AA101" s="2"/>
      <c r="AB101" s="2"/>
    </row>
    <row r="102" spans="1:28" ht="33.75" customHeight="1">
      <c r="B102" s="163"/>
      <c r="C102" s="415">
        <f t="shared" si="1"/>
        <v>59</v>
      </c>
      <c r="D102" s="323" t="s">
        <v>331</v>
      </c>
      <c r="E102" s="241" t="s">
        <v>349</v>
      </c>
      <c r="F102" s="260" t="str">
        <f>IFERROR(VLOOKUP(E102,Utilitaires!$B$2:$D$7,3,),"")</f>
        <v xml:space="preserve"> En attente</v>
      </c>
      <c r="G102" s="316" t="str">
        <f>IFERROR(VLOOKUP(E102,Utilitaires!$B$2:$C$7,2,),"")</f>
        <v>Libellé du critère quand il sera choisi</v>
      </c>
      <c r="H102" s="510"/>
      <c r="I102" s="511"/>
      <c r="J102" s="179">
        <f>IFERROR(VLOOKUP(F102,Utilitaires!$B$20:$C$32,2),"")</f>
        <v>0</v>
      </c>
      <c r="K102" s="2"/>
      <c r="L102" s="2"/>
      <c r="M102" s="2"/>
      <c r="N102" s="2"/>
      <c r="O102" s="2"/>
      <c r="P102" s="2"/>
      <c r="Q102" s="2"/>
      <c r="R102" s="2"/>
      <c r="S102" s="2"/>
      <c r="T102" s="2"/>
      <c r="U102" s="2"/>
      <c r="V102" s="2"/>
      <c r="W102" s="2"/>
      <c r="X102" s="2"/>
      <c r="Y102" s="2"/>
      <c r="Z102" s="2"/>
      <c r="AA102" s="2"/>
      <c r="AB102" s="2"/>
    </row>
    <row r="103" spans="1:28" ht="30.75" customHeight="1">
      <c r="B103" s="163"/>
      <c r="C103" s="484">
        <f t="shared" si="1"/>
        <v>60</v>
      </c>
      <c r="D103" s="234" t="s">
        <v>266</v>
      </c>
      <c r="E103" s="241" t="s">
        <v>349</v>
      </c>
      <c r="F103" s="260" t="str">
        <f>IFERROR(VLOOKUP(E103,Utilitaires!$B$2:$D$7,3,),"")</f>
        <v xml:space="preserve"> En attente</v>
      </c>
      <c r="G103" s="261" t="str">
        <f>IFERROR(VLOOKUP(E103,Utilitaires!$B$2:$C$7,2,),"")</f>
        <v>Libellé du critère quand il sera choisi</v>
      </c>
      <c r="H103" s="510"/>
      <c r="I103" s="519"/>
      <c r="J103" s="179">
        <f>IFERROR(VLOOKUP(F103,Utilitaires!$B$20:$C$32,2),"")</f>
        <v>0</v>
      </c>
      <c r="K103" s="2"/>
      <c r="L103" s="2"/>
      <c r="M103" s="2"/>
      <c r="N103" s="2"/>
      <c r="O103" s="2"/>
      <c r="P103" s="2"/>
      <c r="Q103" s="2"/>
      <c r="R103" s="2"/>
      <c r="S103" s="2"/>
      <c r="T103" s="2"/>
      <c r="U103" s="2"/>
      <c r="V103" s="2"/>
      <c r="W103" s="2"/>
      <c r="X103" s="2"/>
      <c r="Y103" s="2"/>
      <c r="Z103" s="2"/>
      <c r="AA103" s="2"/>
      <c r="AB103" s="2"/>
    </row>
    <row r="104" spans="1:28" ht="30" customHeight="1">
      <c r="B104" s="163"/>
      <c r="C104" s="484">
        <f t="shared" si="1"/>
        <v>61</v>
      </c>
      <c r="D104" s="319" t="s">
        <v>267</v>
      </c>
      <c r="E104" s="241" t="s">
        <v>349</v>
      </c>
      <c r="F104" s="324" t="str">
        <f>IFERROR(VLOOKUP(E104,Utilitaires!$B$2:$D$7,3,),"")</f>
        <v xml:space="preserve"> En attente</v>
      </c>
      <c r="G104" s="261" t="str">
        <f>IFERROR(VLOOKUP(E104,Utilitaires!$B$2:$C$7,2,),"")</f>
        <v>Libellé du critère quand il sera choisi</v>
      </c>
      <c r="H104" s="510"/>
      <c r="I104" s="513"/>
      <c r="J104" s="179">
        <f>IFERROR(VLOOKUP(F104,Utilitaires!$B$20:$C$32,2),"")</f>
        <v>0</v>
      </c>
      <c r="K104" s="2"/>
      <c r="L104" s="2"/>
      <c r="M104" s="2"/>
      <c r="N104" s="2"/>
      <c r="O104" s="2"/>
      <c r="P104" s="2"/>
      <c r="Q104" s="2"/>
      <c r="R104" s="2"/>
      <c r="S104" s="2"/>
      <c r="T104" s="2"/>
      <c r="U104" s="2"/>
      <c r="V104" s="2"/>
      <c r="W104" s="2"/>
      <c r="X104" s="2"/>
      <c r="Y104" s="2"/>
      <c r="Z104" s="2"/>
      <c r="AA104" s="2"/>
      <c r="AB104" s="2"/>
    </row>
    <row r="105" spans="1:28" ht="29.25" customHeight="1">
      <c r="B105" s="163"/>
      <c r="C105" s="484">
        <f>MAX($C$13,C104)+1</f>
        <v>62</v>
      </c>
      <c r="D105" s="319" t="s">
        <v>268</v>
      </c>
      <c r="E105" s="241" t="s">
        <v>349</v>
      </c>
      <c r="F105" s="260" t="str">
        <f>IFERROR(VLOOKUP(E105,Utilitaires!$B$2:$D$7,3,),"")</f>
        <v xml:space="preserve"> En attente</v>
      </c>
      <c r="G105" s="259" t="str">
        <f>IFERROR(VLOOKUP(E105,Utilitaires!$B$2:$C$7,2,),"")</f>
        <v>Libellé du critère quand il sera choisi</v>
      </c>
      <c r="H105" s="510"/>
      <c r="I105" s="536"/>
      <c r="J105" s="179">
        <f>IFERROR(VLOOKUP(F105,Utilitaires!$B$20:$C$32,2),"")</f>
        <v>0</v>
      </c>
      <c r="K105" s="2"/>
      <c r="L105" s="2"/>
      <c r="M105" s="2"/>
      <c r="N105" s="2"/>
      <c r="O105" s="2"/>
      <c r="P105" s="2"/>
      <c r="Q105" s="2"/>
      <c r="R105" s="2"/>
      <c r="S105" s="2"/>
      <c r="T105" s="2"/>
      <c r="U105" s="2"/>
      <c r="V105" s="2"/>
      <c r="W105" s="2"/>
      <c r="X105" s="2"/>
      <c r="Y105" s="2"/>
      <c r="Z105" s="2"/>
      <c r="AA105" s="2"/>
      <c r="AB105" s="2"/>
    </row>
    <row r="106" spans="1:28" ht="29.25" customHeight="1">
      <c r="B106" s="163"/>
      <c r="C106" s="484">
        <f>MAX($C$13,C105)+1</f>
        <v>63</v>
      </c>
      <c r="D106" s="323" t="s">
        <v>292</v>
      </c>
      <c r="E106" s="241" t="s">
        <v>349</v>
      </c>
      <c r="F106" s="326" t="str">
        <f>IFERROR(VLOOKUP(E106,Utilitaires!$B$2:$D$7,3,),"")</f>
        <v xml:space="preserve"> En attente</v>
      </c>
      <c r="G106" s="327" t="str">
        <f>IFERROR(VLOOKUP(E106,Utilitaires!$B$2:$C$7,2,),"")</f>
        <v>Libellé du critère quand il sera choisi</v>
      </c>
      <c r="H106" s="510"/>
      <c r="I106" s="536"/>
      <c r="J106" s="179">
        <f>IFERROR(VLOOKUP(F106,Utilitaires!$B$20:$C$32,2),"")</f>
        <v>0</v>
      </c>
      <c r="K106" s="2"/>
      <c r="L106" s="2"/>
      <c r="M106" s="2"/>
      <c r="N106" s="2"/>
      <c r="O106" s="2"/>
      <c r="P106" s="2"/>
      <c r="Q106" s="2"/>
      <c r="R106" s="2"/>
      <c r="S106" s="2"/>
      <c r="T106" s="2"/>
      <c r="U106" s="2"/>
      <c r="V106" s="2"/>
      <c r="W106" s="2"/>
      <c r="X106" s="2"/>
      <c r="Y106" s="2"/>
      <c r="Z106" s="2"/>
      <c r="AA106" s="2"/>
      <c r="AB106" s="2"/>
    </row>
    <row r="107" spans="1:28" ht="26.25" customHeight="1">
      <c r="B107" s="163"/>
      <c r="C107" s="485" t="s">
        <v>92</v>
      </c>
      <c r="D107" s="693" t="s">
        <v>93</v>
      </c>
      <c r="E107" s="693"/>
      <c r="F107" s="702" t="str">
        <f>IF(COUNTIF(F108:F114,'Mode d''emploi'!$D$27)=COUNTIF(F108:F114,"&lt;&gt;"),'Mode d''emploi'!$D$27,IF(SUM(F108:F114)&gt;0,AVERAGE(F108:F114),Utilitaires!$D$2))</f>
        <v xml:space="preserve"> En attente</v>
      </c>
      <c r="G107" s="702"/>
      <c r="H107" s="700">
        <f>IFERROR(VLOOKUP(F107,Utilitaires!$B$20:$C$32,2),"")</f>
        <v>0</v>
      </c>
      <c r="I107" s="701"/>
      <c r="J107" s="179"/>
      <c r="K107" s="15"/>
      <c r="L107" s="15"/>
      <c r="M107" s="15"/>
      <c r="N107" s="15"/>
      <c r="O107" s="15"/>
      <c r="P107" s="15"/>
      <c r="Q107" s="15"/>
      <c r="R107" s="15"/>
      <c r="S107" s="15"/>
      <c r="T107" s="15"/>
      <c r="U107" s="15"/>
      <c r="V107" s="15"/>
      <c r="W107" s="15"/>
      <c r="X107" s="15"/>
      <c r="Y107" s="15"/>
      <c r="Z107" s="15"/>
      <c r="AA107" s="15"/>
      <c r="AB107" s="15"/>
    </row>
    <row r="108" spans="1:28" s="95" customFormat="1" ht="30.75" customHeight="1">
      <c r="A108" s="97"/>
      <c r="B108" s="163"/>
      <c r="C108" s="419">
        <f>MAX($C$13,C106)+1</f>
        <v>64</v>
      </c>
      <c r="D108" s="233" t="s">
        <v>332</v>
      </c>
      <c r="E108" s="241" t="s">
        <v>349</v>
      </c>
      <c r="F108" s="320" t="str">
        <f>IFERROR(VLOOKUP(E108,Utilitaires!$B$2:$D$7,3,),"")</f>
        <v xml:space="preserve"> En attente</v>
      </c>
      <c r="G108" s="318" t="str">
        <f>IFERROR(VLOOKUP(E108,Utilitaires!$B$2:$C$7,2,),"")</f>
        <v>Libellé du critère quand il sera choisi</v>
      </c>
      <c r="H108" s="520"/>
      <c r="I108" s="523"/>
      <c r="J108" s="179">
        <f>IFERROR(VLOOKUP(F108,Utilitaires!$B$20:$C$32,2),"")</f>
        <v>0</v>
      </c>
      <c r="K108" s="2"/>
      <c r="L108" s="2"/>
      <c r="M108" s="2"/>
      <c r="N108" s="2"/>
      <c r="O108" s="2"/>
      <c r="P108" s="2"/>
      <c r="Q108" s="2"/>
      <c r="R108" s="2"/>
      <c r="S108" s="2"/>
      <c r="T108" s="2"/>
      <c r="U108" s="2"/>
      <c r="V108" s="2"/>
      <c r="W108" s="2"/>
      <c r="X108" s="2"/>
      <c r="Y108" s="2"/>
      <c r="Z108" s="2"/>
      <c r="AA108" s="2"/>
      <c r="AB108" s="2"/>
    </row>
    <row r="109" spans="1:28" ht="30" customHeight="1">
      <c r="B109" s="163"/>
      <c r="C109" s="484">
        <f t="shared" ref="C109:C114" si="2">MAX($C$13,C108)+1</f>
        <v>65</v>
      </c>
      <c r="D109" s="233" t="s">
        <v>269</v>
      </c>
      <c r="E109" s="241" t="s">
        <v>349</v>
      </c>
      <c r="F109" s="260" t="str">
        <f>IFERROR(VLOOKUP(E109,Utilitaires!$B$2:$D$7,3,),"")</f>
        <v xml:space="preserve"> En attente</v>
      </c>
      <c r="G109" s="261" t="str">
        <f>IFERROR(VLOOKUP(E109,Utilitaires!$B$2:$C$7,2,),"")</f>
        <v>Libellé du critère quand il sera choisi</v>
      </c>
      <c r="H109" s="524"/>
      <c r="I109" s="523"/>
      <c r="J109" s="179">
        <f>IFERROR(VLOOKUP(F109,Utilitaires!$B$20:$C$32,2),"")</f>
        <v>0</v>
      </c>
      <c r="K109" s="2"/>
      <c r="L109" s="2"/>
      <c r="M109" s="2"/>
      <c r="N109" s="2"/>
      <c r="O109" s="2"/>
      <c r="P109" s="2"/>
      <c r="Q109" s="2"/>
      <c r="R109" s="2"/>
      <c r="S109" s="2"/>
      <c r="T109" s="2"/>
      <c r="U109" s="2"/>
      <c r="V109" s="2"/>
      <c r="W109" s="2"/>
      <c r="X109" s="2"/>
      <c r="Y109" s="2"/>
      <c r="Z109" s="2"/>
      <c r="AA109" s="2"/>
      <c r="AB109" s="2"/>
    </row>
    <row r="110" spans="1:28" ht="30" customHeight="1">
      <c r="B110" s="163"/>
      <c r="C110" s="415">
        <f t="shared" si="2"/>
        <v>66</v>
      </c>
      <c r="D110" s="234" t="s">
        <v>270</v>
      </c>
      <c r="E110" s="241" t="s">
        <v>349</v>
      </c>
      <c r="F110" s="256" t="str">
        <f>IFERROR(VLOOKUP(E110,Utilitaires!$B$2:$D$7,3,),"")</f>
        <v xml:space="preserve"> En attente</v>
      </c>
      <c r="G110" s="318" t="str">
        <f>IFERROR(VLOOKUP(E110,Utilitaires!$B$2:$C$7,2,),"")</f>
        <v>Libellé du critère quand il sera choisi</v>
      </c>
      <c r="H110" s="516"/>
      <c r="I110" s="523"/>
      <c r="J110" s="179">
        <f>IFERROR(VLOOKUP(F110,Utilitaires!$B$20:$C$32,2),"")</f>
        <v>0</v>
      </c>
      <c r="K110" s="15"/>
      <c r="L110" s="15"/>
      <c r="M110" s="15"/>
      <c r="N110" s="15"/>
      <c r="O110" s="15"/>
      <c r="P110" s="15"/>
      <c r="Q110" s="15"/>
      <c r="R110" s="15"/>
      <c r="S110" s="15"/>
      <c r="T110" s="15"/>
      <c r="U110" s="15"/>
      <c r="V110" s="15"/>
      <c r="W110" s="15"/>
      <c r="X110" s="15"/>
      <c r="Y110" s="15"/>
      <c r="Z110" s="15"/>
      <c r="AA110" s="15"/>
      <c r="AB110" s="15"/>
    </row>
    <row r="111" spans="1:28" s="95" customFormat="1" ht="30" customHeight="1">
      <c r="A111" s="97"/>
      <c r="B111" s="163"/>
      <c r="C111" s="486">
        <f t="shared" si="2"/>
        <v>67</v>
      </c>
      <c r="D111" s="487" t="s">
        <v>333</v>
      </c>
      <c r="E111" s="547" t="s">
        <v>349</v>
      </c>
      <c r="F111" s="488" t="str">
        <f>IFERROR(VLOOKUP(E111,Utilitaires!$B$2:$D$7,3,),"")</f>
        <v xml:space="preserve"> En attente</v>
      </c>
      <c r="G111" s="489" t="str">
        <f>IFERROR(VLOOKUP(E111,Utilitaires!$B$2:$C$7,2,),"")</f>
        <v>Libellé du critère quand il sera choisi</v>
      </c>
      <c r="H111" s="537"/>
      <c r="I111" s="529"/>
      <c r="J111" s="179">
        <f>IFERROR(VLOOKUP(F111,Utilitaires!$B$20:$C$32,2),"")</f>
        <v>0</v>
      </c>
      <c r="K111" s="2"/>
      <c r="L111" s="2"/>
      <c r="M111" s="2"/>
      <c r="N111" s="2"/>
      <c r="O111" s="2"/>
      <c r="P111" s="2"/>
      <c r="Q111" s="2"/>
      <c r="R111" s="2"/>
      <c r="S111" s="2"/>
      <c r="T111" s="2"/>
      <c r="U111" s="2"/>
      <c r="V111" s="2"/>
      <c r="W111" s="2"/>
      <c r="X111" s="2"/>
      <c r="Y111" s="2"/>
      <c r="Z111" s="2"/>
      <c r="AA111" s="2"/>
      <c r="AB111" s="2"/>
    </row>
    <row r="112" spans="1:28" ht="30" customHeight="1">
      <c r="B112" s="163"/>
      <c r="C112" s="490">
        <f t="shared" si="2"/>
        <v>68</v>
      </c>
      <c r="D112" s="491" t="s">
        <v>334</v>
      </c>
      <c r="E112" s="241" t="s">
        <v>349</v>
      </c>
      <c r="F112" s="492" t="str">
        <f>IFERROR(VLOOKUP(E112,Utilitaires!$B$2:$D$7,3,),"")</f>
        <v xml:space="preserve"> En attente</v>
      </c>
      <c r="G112" s="493" t="str">
        <f>IFERROR(VLOOKUP(E112,Utilitaires!$B$2:$C$7,2,),"")</f>
        <v>Libellé du critère quand il sera choisi</v>
      </c>
      <c r="H112" s="538"/>
      <c r="I112" s="539"/>
      <c r="J112" s="179">
        <f>IFERROR(VLOOKUP(F112,Utilitaires!$B$20:$C$32,2),"")</f>
        <v>0</v>
      </c>
      <c r="K112" s="2"/>
      <c r="L112" s="2"/>
      <c r="M112" s="2"/>
      <c r="N112" s="2"/>
      <c r="O112" s="2"/>
      <c r="P112" s="2"/>
      <c r="Q112" s="2"/>
      <c r="R112" s="2"/>
      <c r="S112" s="2"/>
      <c r="T112" s="2"/>
      <c r="U112" s="2"/>
      <c r="V112" s="2"/>
      <c r="W112" s="2"/>
      <c r="X112" s="2"/>
      <c r="Y112" s="2"/>
      <c r="Z112" s="2"/>
      <c r="AA112" s="2"/>
      <c r="AB112" s="2"/>
    </row>
    <row r="113" spans="1:28" ht="30" customHeight="1">
      <c r="B113" s="163"/>
      <c r="C113" s="494">
        <f t="shared" si="2"/>
        <v>69</v>
      </c>
      <c r="D113" s="404" t="s">
        <v>335</v>
      </c>
      <c r="E113" s="241" t="s">
        <v>349</v>
      </c>
      <c r="F113" s="405" t="str">
        <f>IFERROR(VLOOKUP(E113,Utilitaires!$B$2:$D$7,3,),"")</f>
        <v xml:space="preserve"> En attente</v>
      </c>
      <c r="G113" s="406" t="str">
        <f>IFERROR(VLOOKUP(E113,Utilitaires!$B$2:$C$7,2,),"")</f>
        <v>Libellé du critère quand il sera choisi</v>
      </c>
      <c r="H113" s="520"/>
      <c r="I113" s="540"/>
      <c r="J113" s="179">
        <f>IFERROR(VLOOKUP(F113,Utilitaires!$B$20:$C$32,2),"")</f>
        <v>0</v>
      </c>
      <c r="K113" s="2"/>
      <c r="L113" s="2"/>
      <c r="M113" s="2"/>
      <c r="N113" s="2"/>
      <c r="O113" s="2"/>
      <c r="P113" s="2"/>
      <c r="Q113" s="2"/>
      <c r="R113" s="2"/>
      <c r="S113" s="2"/>
      <c r="T113" s="2"/>
      <c r="U113" s="2"/>
      <c r="V113" s="2"/>
      <c r="W113" s="2"/>
      <c r="X113" s="2"/>
      <c r="Y113" s="2"/>
      <c r="Z113" s="2"/>
      <c r="AA113" s="2"/>
      <c r="AB113" s="2"/>
    </row>
    <row r="114" spans="1:28" ht="33.75" customHeight="1">
      <c r="B114" s="163"/>
      <c r="C114" s="415">
        <f t="shared" si="2"/>
        <v>70</v>
      </c>
      <c r="D114" s="328" t="s">
        <v>336</v>
      </c>
      <c r="E114" s="241" t="s">
        <v>349</v>
      </c>
      <c r="F114" s="329" t="str">
        <f>IFERROR(VLOOKUP(E114,Utilitaires!$B$2:$D$7,3,),"")</f>
        <v xml:space="preserve"> En attente</v>
      </c>
      <c r="G114" s="330" t="str">
        <f>IFERROR(VLOOKUP(E114,Utilitaires!$B$2:$C$7,2,),"")</f>
        <v>Libellé du critère quand il sera choisi</v>
      </c>
      <c r="H114" s="508"/>
      <c r="I114" s="519"/>
      <c r="J114" s="179">
        <f>IFERROR(VLOOKUP(F114,Utilitaires!$B$20:$C$32,2),"")</f>
        <v>0</v>
      </c>
      <c r="K114" s="2"/>
      <c r="L114" s="2"/>
      <c r="M114" s="2"/>
      <c r="N114" s="2"/>
      <c r="O114" s="2"/>
      <c r="P114" s="2"/>
      <c r="Q114" s="2"/>
      <c r="R114" s="2"/>
      <c r="S114" s="2"/>
      <c r="T114" s="2"/>
      <c r="U114" s="2"/>
      <c r="V114" s="2"/>
      <c r="W114" s="2"/>
      <c r="X114" s="2"/>
      <c r="Y114" s="2"/>
      <c r="Z114" s="2"/>
      <c r="AA114" s="2"/>
      <c r="AB114" s="2"/>
    </row>
    <row r="115" spans="1:28" ht="26.25" customHeight="1">
      <c r="B115" s="163"/>
      <c r="C115" s="444" t="s">
        <v>138</v>
      </c>
      <c r="D115" s="331" t="s">
        <v>159</v>
      </c>
      <c r="E115" s="692" t="str">
        <f>IF(COUNTIF(F116:F124,'Mode d''emploi'!$D$27)=COUNTIF(F116:F124,"&lt;&gt;"),'Mode d''emploi'!$D$27,IF(SUM(F116:F124)&gt;0,AVERAGE(F116, F117,F121),Utilitaires!$D$2))</f>
        <v xml:space="preserve"> En attente</v>
      </c>
      <c r="F115" s="692"/>
      <c r="G115" s="692" t="str">
        <f>IFERROR(VLOOKUP(I115,Utilitaires!$B$11:$C$15,2,FALSE),"")</f>
        <v/>
      </c>
      <c r="H115" s="692"/>
      <c r="I115" s="495">
        <f>IFERROR(VLOOKUP(E115,Utilitaires!$B$20:$C$32,2),Utilitaires!$B$3)</f>
        <v>0</v>
      </c>
      <c r="J115" s="179"/>
      <c r="K115" s="2"/>
      <c r="L115" s="2"/>
      <c r="M115" s="2"/>
      <c r="N115" s="2"/>
      <c r="O115" s="2"/>
      <c r="P115" s="2"/>
      <c r="Q115" s="2"/>
      <c r="R115" s="2"/>
      <c r="S115" s="2"/>
      <c r="T115" s="2"/>
      <c r="U115" s="2"/>
      <c r="V115" s="2"/>
      <c r="W115" s="2"/>
      <c r="X115" s="2"/>
      <c r="Y115" s="2"/>
      <c r="Z115" s="2"/>
      <c r="AA115" s="2"/>
      <c r="AB115" s="2"/>
    </row>
    <row r="116" spans="1:28" ht="33.75" customHeight="1">
      <c r="B116" s="163"/>
      <c r="C116" s="448">
        <f>MAX($C$13,C114)+1</f>
        <v>71</v>
      </c>
      <c r="D116" s="240" t="s">
        <v>315</v>
      </c>
      <c r="E116" s="241" t="s">
        <v>349</v>
      </c>
      <c r="F116" s="251" t="str">
        <f>IFERROR(VLOOKUP(E116,Utilitaires!$B$2:$D$7,3,),"")</f>
        <v xml:space="preserve"> En attente</v>
      </c>
      <c r="G116" s="252" t="str">
        <f>IFERROR(VLOOKUP(E116,Utilitaires!$B$2:$C$7,2,),"")</f>
        <v>Libellé du critère quand il sera choisi</v>
      </c>
      <c r="H116" s="508"/>
      <c r="I116" s="536"/>
      <c r="J116" s="179">
        <f>IFERROR(VLOOKUP(F116,Utilitaires!$B$20:$C$32,2),"")</f>
        <v>0</v>
      </c>
      <c r="K116" s="2"/>
      <c r="L116" s="2"/>
      <c r="M116" s="2"/>
      <c r="N116" s="2"/>
      <c r="O116" s="2"/>
      <c r="P116" s="2"/>
      <c r="Q116" s="2"/>
      <c r="R116" s="2"/>
      <c r="S116" s="2"/>
      <c r="T116" s="2"/>
      <c r="U116" s="2"/>
      <c r="V116" s="2"/>
      <c r="W116" s="2"/>
      <c r="X116" s="2"/>
      <c r="Y116" s="2"/>
      <c r="Z116" s="2"/>
      <c r="AA116" s="2"/>
      <c r="AB116" s="2"/>
    </row>
    <row r="117" spans="1:28" ht="22.5" customHeight="1">
      <c r="B117" s="163"/>
      <c r="C117" s="446" t="s">
        <v>94</v>
      </c>
      <c r="D117" s="681" t="s">
        <v>95</v>
      </c>
      <c r="E117" s="681"/>
      <c r="F117" s="643" t="str">
        <f>IF(COUNTIF(F118:F120,'Mode d''emploi'!$D$27)=COUNTIF(F118:F120,"&lt;&gt;"),'Mode d''emploi'!$D$27,IF(SUM(F118:F120)&gt;0,AVERAGE(F118:F120),Utilitaires!$D$2))</f>
        <v xml:space="preserve"> En attente</v>
      </c>
      <c r="G117" s="643"/>
      <c r="H117" s="643">
        <f>IFERROR(VLOOKUP(F117,Utilitaires!$B$20:$C$32,2),"")</f>
        <v>0</v>
      </c>
      <c r="I117" s="644"/>
      <c r="J117" s="179"/>
      <c r="K117" s="2"/>
      <c r="L117" s="2"/>
      <c r="M117" s="2"/>
      <c r="N117" s="2"/>
      <c r="O117" s="2"/>
      <c r="P117" s="2"/>
      <c r="Q117" s="2"/>
      <c r="R117" s="2"/>
      <c r="S117" s="2"/>
      <c r="T117" s="2"/>
      <c r="U117" s="2"/>
      <c r="V117" s="2"/>
      <c r="W117" s="2"/>
      <c r="X117" s="2"/>
      <c r="Y117" s="2"/>
      <c r="Z117" s="2"/>
      <c r="AA117" s="2"/>
      <c r="AB117" s="2"/>
    </row>
    <row r="118" spans="1:28" ht="33.75" customHeight="1">
      <c r="B118" s="163"/>
      <c r="C118" s="449">
        <f>MAX($C$13,C116)+1</f>
        <v>72</v>
      </c>
      <c r="D118" s="240" t="s">
        <v>271</v>
      </c>
      <c r="E118" s="241" t="s">
        <v>349</v>
      </c>
      <c r="F118" s="247" t="str">
        <f>IFERROR(VLOOKUP(E118,Utilitaires!$B$2:$D$7,3,),"")</f>
        <v xml:space="preserve"> En attente</v>
      </c>
      <c r="G118" s="248" t="str">
        <f>IFERROR(VLOOKUP(E118,Utilitaires!$B$2:$C$7,2,),"")</f>
        <v>Libellé du critère quand il sera choisi</v>
      </c>
      <c r="H118" s="526"/>
      <c r="I118" s="523"/>
      <c r="J118" s="183">
        <f>IFERROR(VLOOKUP(F118,Utilitaires!$B$20:$C$32,2),"")</f>
        <v>0</v>
      </c>
      <c r="K118" s="13"/>
      <c r="L118" s="13"/>
      <c r="M118" s="13"/>
      <c r="N118" s="13"/>
      <c r="O118" s="13"/>
      <c r="P118" s="13"/>
      <c r="Q118" s="13"/>
      <c r="R118" s="13"/>
      <c r="S118" s="13"/>
      <c r="T118" s="13"/>
      <c r="U118" s="13"/>
      <c r="V118" s="13"/>
      <c r="W118" s="13"/>
      <c r="X118" s="13"/>
      <c r="Y118" s="13"/>
      <c r="Z118" s="13"/>
      <c r="AA118" s="13"/>
      <c r="AB118" s="13"/>
    </row>
    <row r="119" spans="1:28" ht="30" customHeight="1">
      <c r="B119" s="163"/>
      <c r="C119" s="449">
        <f>MAX($C$13,C118)+1</f>
        <v>73</v>
      </c>
      <c r="D119" s="249" t="s">
        <v>293</v>
      </c>
      <c r="E119" s="241" t="s">
        <v>349</v>
      </c>
      <c r="F119" s="242" t="str">
        <f>IFERROR(VLOOKUP(E119,Utilitaires!$B$2:$D$7,3,),"")</f>
        <v xml:space="preserve"> En attente</v>
      </c>
      <c r="G119" s="250" t="str">
        <f>IFERROR(VLOOKUP(E119,Utilitaires!$B$2:$C$7,2,),"")</f>
        <v>Libellé du critère quand il sera choisi</v>
      </c>
      <c r="H119" s="510"/>
      <c r="I119" s="511"/>
      <c r="J119" s="179">
        <f>IFERROR(VLOOKUP(F119,Utilitaires!$B$20:$C$32,2),"")</f>
        <v>0</v>
      </c>
      <c r="K119" s="2"/>
      <c r="L119" s="2"/>
      <c r="M119" s="2"/>
      <c r="N119" s="2"/>
      <c r="O119" s="2"/>
      <c r="P119" s="2"/>
      <c r="Q119" s="2"/>
      <c r="R119" s="2"/>
      <c r="S119" s="2"/>
      <c r="T119" s="2"/>
      <c r="U119" s="2"/>
      <c r="V119" s="2"/>
      <c r="W119" s="2"/>
      <c r="X119" s="2"/>
      <c r="Y119" s="2"/>
      <c r="Z119" s="2"/>
      <c r="AA119" s="2"/>
      <c r="AB119" s="2"/>
    </row>
    <row r="120" spans="1:28" ht="30" customHeight="1">
      <c r="B120" s="163"/>
      <c r="C120" s="449">
        <f>MAX($C$13,C119)+1</f>
        <v>74</v>
      </c>
      <c r="D120" s="249" t="s">
        <v>314</v>
      </c>
      <c r="E120" s="241" t="s">
        <v>349</v>
      </c>
      <c r="F120" s="245" t="str">
        <f>IFERROR(VLOOKUP(E120,Utilitaires!$B$2:$D$7,3,),"")</f>
        <v xml:space="preserve"> En attente</v>
      </c>
      <c r="G120" s="248" t="str">
        <f>IFERROR(VLOOKUP(E120,Utilitaires!$B$2:$C$7,2,),"")</f>
        <v>Libellé du critère quand il sera choisi</v>
      </c>
      <c r="H120" s="510"/>
      <c r="I120" s="511"/>
      <c r="J120" s="179">
        <f>IFERROR(VLOOKUP(F120,Utilitaires!$B$20:$C$32,2),"")</f>
        <v>0</v>
      </c>
      <c r="K120" s="14"/>
      <c r="L120" s="2"/>
      <c r="M120" s="2"/>
      <c r="N120" s="2"/>
      <c r="O120" s="2"/>
      <c r="P120" s="2"/>
      <c r="Q120" s="2"/>
      <c r="R120" s="2"/>
      <c r="S120" s="2"/>
      <c r="T120" s="2"/>
      <c r="U120" s="2"/>
      <c r="V120" s="2"/>
      <c r="W120" s="2"/>
      <c r="X120" s="2"/>
      <c r="Y120" s="2"/>
      <c r="Z120" s="2"/>
      <c r="AA120" s="2"/>
      <c r="AB120" s="2"/>
    </row>
    <row r="121" spans="1:28" ht="22.5" customHeight="1">
      <c r="B121" s="163"/>
      <c r="C121" s="446" t="s">
        <v>96</v>
      </c>
      <c r="D121" s="681" t="s">
        <v>97</v>
      </c>
      <c r="E121" s="681"/>
      <c r="F121" s="643" t="str">
        <f>IF(COUNTIF(F122:F124,'Mode d''emploi'!$D$27)=COUNTIF(F122:F124,"&lt;&gt;"),'Mode d''emploi'!$D$27,IF(SUM(F122:F124)&gt;0,AVERAGE(F122:F124),Utilitaires!$D$2))</f>
        <v xml:space="preserve"> En attente</v>
      </c>
      <c r="G121" s="643"/>
      <c r="H121" s="678">
        <f>IFERROR(VLOOKUP(F121,Utilitaires!$B$20:$C$32,2),"")</f>
        <v>0</v>
      </c>
      <c r="I121" s="696"/>
      <c r="J121" s="179"/>
      <c r="K121" s="2"/>
      <c r="L121" s="2"/>
      <c r="M121" s="2"/>
      <c r="N121" s="2"/>
      <c r="O121" s="2"/>
      <c r="P121" s="2"/>
      <c r="Q121" s="2"/>
      <c r="R121" s="2"/>
      <c r="S121" s="2"/>
      <c r="T121" s="2"/>
      <c r="U121" s="2"/>
      <c r="V121" s="2"/>
      <c r="W121" s="2"/>
      <c r="X121" s="2"/>
      <c r="Y121" s="2"/>
      <c r="Z121" s="2"/>
      <c r="AA121" s="2"/>
      <c r="AB121" s="2"/>
    </row>
    <row r="122" spans="1:28" s="95" customFormat="1" ht="30" customHeight="1">
      <c r="A122" s="97"/>
      <c r="B122" s="163"/>
      <c r="C122" s="449">
        <f>MAX($C$13,C120)+1</f>
        <v>75</v>
      </c>
      <c r="D122" s="240" t="s">
        <v>150</v>
      </c>
      <c r="E122" s="241" t="s">
        <v>349</v>
      </c>
      <c r="F122" s="242" t="str">
        <f>IFERROR(VLOOKUP(E122,Utilitaires!$B$2:$D$7,3,),"")</f>
        <v xml:space="preserve"> En attente</v>
      </c>
      <c r="G122" s="243" t="str">
        <f>IFERROR(VLOOKUP(E122,Utilitaires!$B$2:$C$7,2,),"")</f>
        <v>Libellé du critère quand il sera choisi</v>
      </c>
      <c r="H122" s="516"/>
      <c r="I122" s="517"/>
      <c r="J122" s="179">
        <f>IFERROR(VLOOKUP(F122,Utilitaires!$B$20:$C$32,2),"")</f>
        <v>0</v>
      </c>
      <c r="K122" s="2"/>
      <c r="L122" s="2"/>
      <c r="M122" s="2"/>
      <c r="N122" s="2"/>
      <c r="O122" s="2"/>
      <c r="P122" s="2"/>
      <c r="Q122" s="2"/>
      <c r="R122" s="2"/>
      <c r="S122" s="2"/>
      <c r="T122" s="2"/>
      <c r="U122" s="2"/>
      <c r="V122" s="2"/>
      <c r="W122" s="2"/>
      <c r="X122" s="2"/>
      <c r="Y122" s="2"/>
      <c r="Z122" s="2"/>
      <c r="AA122" s="2"/>
      <c r="AB122" s="2"/>
    </row>
    <row r="123" spans="1:28" ht="30" customHeight="1">
      <c r="B123" s="163"/>
      <c r="C123" s="449">
        <f>MAX($C$13,C122)+1</f>
        <v>76</v>
      </c>
      <c r="D123" s="244" t="s">
        <v>312</v>
      </c>
      <c r="E123" s="241" t="s">
        <v>349</v>
      </c>
      <c r="F123" s="245" t="str">
        <f>IFERROR(VLOOKUP(E123,Utilitaires!$B$2:$D$7,3,),"")</f>
        <v xml:space="preserve"> En attente</v>
      </c>
      <c r="G123" s="246" t="str">
        <f>IFERROR(VLOOKUP(E123,Utilitaires!$B$2:$C$7,2,),"")</f>
        <v>Libellé du critère quand il sera choisi</v>
      </c>
      <c r="H123" s="510"/>
      <c r="I123" s="511"/>
      <c r="J123" s="179">
        <f>IFERROR(VLOOKUP(F123,Utilitaires!$B$20:$C$32,2),"")</f>
        <v>0</v>
      </c>
      <c r="K123" s="2"/>
      <c r="L123" s="2"/>
      <c r="M123" s="2"/>
      <c r="N123" s="2"/>
      <c r="O123" s="2"/>
      <c r="P123" s="2"/>
      <c r="Q123" s="2"/>
      <c r="R123" s="2"/>
      <c r="S123" s="2"/>
      <c r="T123" s="2"/>
      <c r="U123" s="2"/>
      <c r="V123" s="2"/>
      <c r="W123" s="2"/>
      <c r="X123" s="2"/>
      <c r="Y123" s="2"/>
      <c r="Z123" s="2"/>
      <c r="AA123" s="2"/>
      <c r="AB123" s="2"/>
    </row>
    <row r="124" spans="1:28" ht="30" customHeight="1">
      <c r="B124" s="163"/>
      <c r="C124" s="452">
        <f>MAX($C$13,C123)+1</f>
        <v>77</v>
      </c>
      <c r="D124" s="496" t="s">
        <v>313</v>
      </c>
      <c r="E124" s="547" t="s">
        <v>349</v>
      </c>
      <c r="F124" s="454" t="str">
        <f>IFERROR(VLOOKUP(E124,Utilitaires!$B$2:$D$7,3,),"")</f>
        <v xml:space="preserve"> En attente</v>
      </c>
      <c r="G124" s="497" t="str">
        <f>IFERROR(VLOOKUP(E124,Utilitaires!$B$2:$C$7,2,),"")</f>
        <v>Libellé du critère quand il sera choisi</v>
      </c>
      <c r="H124" s="537"/>
      <c r="I124" s="529"/>
      <c r="J124" s="179">
        <f>IFERROR(VLOOKUP(F124,Utilitaires!$B$20:$C$32,2),"")</f>
        <v>0</v>
      </c>
      <c r="K124" s="14"/>
      <c r="L124" s="2"/>
      <c r="M124" s="2"/>
      <c r="N124" s="2"/>
      <c r="O124" s="2"/>
      <c r="P124" s="2"/>
      <c r="Q124" s="2"/>
      <c r="R124" s="2"/>
      <c r="S124" s="2"/>
      <c r="T124" s="2"/>
      <c r="U124" s="2"/>
      <c r="V124" s="2"/>
      <c r="W124" s="2"/>
      <c r="X124" s="2"/>
      <c r="Y124" s="2"/>
      <c r="Z124" s="2"/>
      <c r="AA124" s="2"/>
      <c r="AB124" s="2"/>
    </row>
    <row r="125" spans="1:28" ht="34.5" customHeight="1">
      <c r="C125" s="184"/>
      <c r="D125" s="185"/>
      <c r="E125" s="184"/>
      <c r="F125" s="184"/>
      <c r="G125" s="184"/>
      <c r="H125" s="184"/>
      <c r="I125" s="184"/>
      <c r="J125" s="2"/>
      <c r="K125" s="2"/>
      <c r="L125" s="2"/>
      <c r="M125" s="2"/>
      <c r="N125" s="2"/>
      <c r="O125" s="2"/>
      <c r="P125" s="2"/>
      <c r="Q125" s="2"/>
      <c r="R125" s="2"/>
      <c r="S125" s="2"/>
      <c r="T125" s="2"/>
      <c r="U125" s="2"/>
      <c r="V125" s="2"/>
      <c r="W125" s="2"/>
      <c r="X125" s="2"/>
      <c r="Y125" s="2"/>
      <c r="Z125" s="2"/>
      <c r="AA125" s="2"/>
      <c r="AB125" s="2"/>
    </row>
    <row r="126" spans="1:28" s="95" customFormat="1" ht="34.5" customHeight="1">
      <c r="A126" s="97"/>
      <c r="B126" s="97"/>
      <c r="C126" s="29"/>
      <c r="D126" s="30"/>
      <c r="E126" s="29"/>
      <c r="F126" s="29"/>
      <c r="G126" s="29"/>
      <c r="H126" s="29"/>
      <c r="I126" s="29"/>
      <c r="J126" s="2"/>
      <c r="K126" s="2"/>
      <c r="L126" s="2"/>
      <c r="M126" s="2"/>
      <c r="N126" s="2"/>
      <c r="O126" s="2"/>
      <c r="P126" s="2"/>
      <c r="Q126" s="2"/>
      <c r="R126" s="2"/>
      <c r="S126" s="2"/>
      <c r="T126" s="2"/>
      <c r="U126" s="2"/>
      <c r="V126" s="2"/>
      <c r="W126" s="2"/>
      <c r="X126" s="2"/>
      <c r="Y126" s="2"/>
      <c r="Z126" s="2"/>
      <c r="AA126" s="2"/>
      <c r="AB126" s="2"/>
    </row>
    <row r="127" spans="1:28" ht="34.5" customHeight="1">
      <c r="C127" s="29"/>
      <c r="D127" s="30"/>
      <c r="E127" s="29"/>
      <c r="F127" s="29"/>
      <c r="G127" s="29"/>
      <c r="H127" s="29"/>
      <c r="I127" s="29"/>
      <c r="J127" s="2"/>
      <c r="K127" s="2"/>
      <c r="L127" s="2"/>
      <c r="M127" s="2"/>
      <c r="N127" s="2"/>
      <c r="O127" s="2"/>
      <c r="P127" s="2"/>
      <c r="Q127" s="2"/>
      <c r="R127" s="2"/>
      <c r="S127" s="2"/>
      <c r="T127" s="2"/>
      <c r="U127" s="2"/>
      <c r="V127" s="2"/>
      <c r="W127" s="2"/>
      <c r="X127" s="2"/>
      <c r="Y127" s="2"/>
      <c r="Z127" s="2"/>
      <c r="AA127" s="2"/>
      <c r="AB127" s="2"/>
    </row>
    <row r="128" spans="1:28" ht="15.75" customHeight="1">
      <c r="C128" s="29"/>
      <c r="D128" s="29"/>
      <c r="E128" s="29"/>
      <c r="F128" s="29"/>
      <c r="G128" s="29"/>
      <c r="H128" s="29"/>
      <c r="I128" s="29"/>
    </row>
    <row r="129" spans="3:9" ht="15.75" customHeight="1">
      <c r="C129" s="29"/>
      <c r="D129" s="29"/>
      <c r="E129" s="29"/>
      <c r="F129" s="29"/>
      <c r="G129" s="29"/>
      <c r="H129" s="29"/>
      <c r="I129" s="29"/>
    </row>
    <row r="130" spans="3:9" ht="15.75" customHeight="1">
      <c r="C130" s="29"/>
      <c r="D130" s="29"/>
      <c r="E130" s="29"/>
      <c r="F130" s="29"/>
      <c r="G130" s="29"/>
      <c r="H130" s="29"/>
      <c r="I130" s="29"/>
    </row>
    <row r="131" spans="3:9" ht="15.75" customHeight="1">
      <c r="C131" s="29"/>
      <c r="D131" s="29"/>
      <c r="E131" s="29"/>
      <c r="F131" s="29"/>
      <c r="G131" s="29"/>
      <c r="H131" s="29"/>
      <c r="I131" s="29"/>
    </row>
    <row r="132" spans="3:9" ht="15.75" customHeight="1">
      <c r="C132" s="29"/>
      <c r="D132" s="29"/>
      <c r="E132" s="29"/>
      <c r="F132" s="29"/>
      <c r="G132" s="29"/>
      <c r="H132" s="29"/>
      <c r="I132" s="29"/>
    </row>
    <row r="133" spans="3:9" ht="15.75" customHeight="1">
      <c r="C133" s="29"/>
      <c r="D133" s="29"/>
      <c r="E133" s="29"/>
      <c r="F133" s="29"/>
      <c r="G133" s="29"/>
      <c r="H133" s="29"/>
      <c r="I133" s="29"/>
    </row>
    <row r="134" spans="3:9" ht="15.75" customHeight="1">
      <c r="C134" s="29"/>
      <c r="D134" s="29"/>
      <c r="E134" s="29"/>
      <c r="F134" s="29"/>
      <c r="G134" s="29"/>
      <c r="H134" s="29"/>
      <c r="I134" s="29"/>
    </row>
    <row r="135" spans="3:9" ht="15.75" customHeight="1">
      <c r="C135" s="29"/>
      <c r="D135" s="29"/>
      <c r="E135" s="29"/>
      <c r="F135" s="29"/>
      <c r="G135" s="29"/>
      <c r="H135" s="29"/>
      <c r="I135" s="29"/>
    </row>
    <row r="136" spans="3:9" ht="15.75" customHeight="1">
      <c r="C136" s="29"/>
      <c r="D136" s="29"/>
      <c r="E136" s="29"/>
      <c r="F136" s="29"/>
      <c r="G136" s="29"/>
      <c r="H136" s="29"/>
      <c r="I136" s="29"/>
    </row>
    <row r="137" spans="3:9" ht="15.75" customHeight="1">
      <c r="C137" s="29"/>
      <c r="D137" s="29"/>
      <c r="E137" s="29"/>
      <c r="F137" s="29"/>
      <c r="G137" s="29"/>
      <c r="H137" s="29"/>
      <c r="I137" s="29"/>
    </row>
    <row r="138" spans="3:9" ht="15.75" customHeight="1">
      <c r="C138" s="29"/>
      <c r="D138" s="29"/>
      <c r="E138" s="29"/>
      <c r="F138" s="29"/>
      <c r="G138" s="29"/>
      <c r="H138" s="29"/>
      <c r="I138" s="29"/>
    </row>
    <row r="139" spans="3:9" ht="15.75" customHeight="1">
      <c r="C139" s="29"/>
      <c r="D139" s="29"/>
      <c r="E139" s="29"/>
      <c r="F139" s="29"/>
      <c r="G139" s="29"/>
      <c r="H139" s="29"/>
      <c r="I139" s="29"/>
    </row>
    <row r="140" spans="3:9" ht="15.75" customHeight="1">
      <c r="C140" s="29"/>
      <c r="D140" s="29"/>
      <c r="E140" s="29"/>
      <c r="F140" s="29"/>
      <c r="G140" s="29"/>
      <c r="H140" s="29"/>
      <c r="I140" s="29"/>
    </row>
    <row r="141" spans="3:9" ht="15.75" customHeight="1">
      <c r="C141" s="29"/>
      <c r="D141" s="29"/>
      <c r="E141" s="29"/>
      <c r="F141" s="29"/>
      <c r="G141" s="29"/>
      <c r="H141" s="29"/>
      <c r="I141" s="29"/>
    </row>
    <row r="142" spans="3:9" ht="15.75" customHeight="1">
      <c r="C142" s="29"/>
      <c r="D142" s="29"/>
      <c r="E142" s="29"/>
      <c r="F142" s="29"/>
      <c r="G142" s="29"/>
      <c r="H142" s="29"/>
      <c r="I142" s="29"/>
    </row>
    <row r="143" spans="3:9" ht="15.75" customHeight="1">
      <c r="C143" s="29"/>
      <c r="D143" s="29"/>
      <c r="E143" s="29"/>
      <c r="F143" s="29"/>
      <c r="G143" s="29"/>
      <c r="H143" s="29"/>
      <c r="I143" s="29"/>
    </row>
    <row r="144" spans="3:9" ht="15.75" customHeight="1">
      <c r="C144" s="29"/>
      <c r="D144" s="29"/>
      <c r="E144" s="29"/>
      <c r="F144" s="29"/>
      <c r="G144" s="29"/>
      <c r="H144" s="29"/>
      <c r="I144" s="29"/>
    </row>
    <row r="145" spans="3:28" ht="15.75" customHeight="1">
      <c r="C145" s="29"/>
      <c r="D145" s="29"/>
      <c r="E145" s="29"/>
      <c r="F145" s="29"/>
      <c r="G145" s="29"/>
      <c r="H145" s="29"/>
      <c r="I145" s="29"/>
    </row>
    <row r="146" spans="3:28" ht="15.75" customHeight="1">
      <c r="C146" s="29"/>
      <c r="D146" s="29"/>
      <c r="E146" s="29"/>
      <c r="F146" s="29"/>
      <c r="G146" s="29"/>
      <c r="H146" s="29"/>
      <c r="I146" s="29"/>
    </row>
    <row r="147" spans="3:28" ht="15.75" customHeight="1">
      <c r="C147" s="2"/>
      <c r="D147" s="2"/>
      <c r="E147" s="2"/>
      <c r="F147" s="2"/>
      <c r="G147" s="2"/>
      <c r="H147" s="2"/>
      <c r="I147" s="2"/>
    </row>
    <row r="148" spans="3:28" ht="15.75" customHeight="1">
      <c r="C148" s="2"/>
      <c r="D148" s="2"/>
      <c r="E148" s="2"/>
      <c r="F148" s="2"/>
      <c r="G148" s="2"/>
      <c r="H148" s="2"/>
      <c r="I148" s="2"/>
    </row>
    <row r="149" spans="3:28" ht="15.75" customHeight="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3:28" ht="15.75" customHeight="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3:28" ht="15.75" customHeight="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3:28" ht="15.75" customHeight="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3:28" ht="15.75"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3:28" ht="15.75"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3:28" ht="15.75"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3:28" ht="15.75"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3:28" ht="15.75"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3:28" ht="15.75"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3:28" ht="15.75"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3:28" ht="15.75" customHeight="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3:28" ht="15.75" customHeight="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3:28" ht="15.75" customHeight="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3:28" ht="15.75" customHeight="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3:28" ht="15.75" customHeight="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3:28" ht="15.75" customHeight="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3:28" ht="15.75" customHeight="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3:28" ht="15.75" customHeight="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3:28" ht="15.75" customHeight="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3:28" ht="15.75" customHeight="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3:28" ht="15.75" customHeight="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3:28" ht="15.75" customHeight="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3:28" ht="15.75" customHeight="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3:28" ht="15.75" customHeight="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3:28" ht="15.75" customHeight="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3:28" ht="15.75" customHeight="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3:28" ht="15.75" customHeight="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3:28" ht="15.75" customHeight="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3:28" ht="15.75" customHeight="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3:28" ht="15.75" customHeight="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3:28" ht="15.75" customHeight="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3:28" ht="15.75" customHeight="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3:28" ht="15.75" customHeight="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3:28" ht="15.75" customHeight="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3:28" ht="15.75" customHeight="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3:28" ht="15.75" customHeight="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3:28" ht="15.75" customHeight="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3:28" ht="15.75" customHeight="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3:28" ht="15.75" customHeight="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3:28" ht="15.75" customHeight="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3:28" ht="15.75" customHeight="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3:28" ht="15.75" customHeight="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3:28" ht="15.75" customHeight="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3:28" ht="15.75" customHeight="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3:28" ht="15.75" customHeight="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3:28" ht="15.75" customHeight="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3:28" ht="15.75" customHeight="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3:28" ht="15.75" customHeight="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3:28" ht="15.75" customHeight="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3:28" ht="15.75" customHeight="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3:28" ht="15.75" customHeight="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3:28" ht="15.75" customHeight="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3:28" ht="15.75" customHeight="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3:28" ht="15.75" customHeight="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3:28" ht="15.75" customHeight="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3:28" ht="15.75" customHeight="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3:28" ht="15.75" customHeight="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3:28" ht="15.75" customHeight="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3:28" ht="15.75" customHeight="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3:28" ht="15.75" customHeight="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3:28" ht="15.75" customHeight="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3:28" ht="15.75" customHeight="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3:28" ht="15.75" customHeight="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3:28" ht="15.75" customHeight="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3:28" ht="15.75" customHeight="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3:28" ht="15.75" customHeight="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3:28" ht="15.75" customHeight="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3:28" ht="15.75" customHeight="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3:28" ht="15.75" customHeight="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3:28" ht="15.75" customHeight="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3:28" ht="15.75" customHeight="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3:28" ht="15.75" customHeight="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3:28" ht="15.75" customHeight="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3:28" ht="15.75" customHeight="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3:28" ht="15.75" customHeight="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3:28" ht="15.75" customHeight="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3:28" ht="15.75" customHeight="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3:28" ht="15.75" customHeight="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3:28" ht="15.75" customHeight="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3:28" ht="15.75" customHeight="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3:28" ht="15.75" customHeight="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3:28" ht="15.75" customHeight="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3:28" ht="15.75" customHeight="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3:28" ht="15.75" customHeight="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3:28" ht="15.75" customHeight="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3:28" ht="15.75" customHeight="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3:28" ht="15.75" customHeight="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3:28" ht="15.75" customHeight="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3:28" ht="15.75" customHeight="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3:28" ht="15.75" customHeight="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3:28" ht="15.75" customHeight="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3:28" ht="15.75" customHeight="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3:28" ht="15.75" customHeight="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3:28" ht="15.75" customHeight="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3:28" ht="15.75" customHeight="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3:28" ht="15.75" customHeight="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3:28" ht="15.75" customHeight="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3:28" ht="15.75" customHeight="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3:28" ht="15.75" customHeight="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3:28" ht="15.75" customHeight="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3:28" ht="15.75" customHeight="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3:28" ht="15.75" customHeight="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3:28" ht="15.75" customHeight="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3:28" ht="15.75" customHeight="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3:28" ht="15.75" customHeight="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3:28" ht="15.75" customHeight="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3:28" ht="15.75" customHeight="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3:28" ht="15.75" customHeight="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3:28" ht="15.75" customHeight="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3:28" ht="15.75" customHeight="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3:28" ht="15.75" customHeight="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3:28" ht="15.75" customHeight="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3:28" ht="15.75" customHeight="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3:28" ht="15.75" customHeight="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3:28" ht="15.75" customHeight="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3:28" ht="15.75" customHeight="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3:28" ht="15.75" customHeight="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3:28" ht="15.75" customHeight="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3:28" ht="15.75" customHeight="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3:28" ht="15.75" customHeight="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3:28" ht="15.75" customHeight="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3:28" ht="15.75" customHeight="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3:28" ht="15.75" customHeight="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3:28" ht="15.75" customHeight="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3:28" ht="15.75" customHeight="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3:28" ht="15.75" customHeight="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3:28" ht="15.75" customHeight="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3:28" ht="15.75" customHeight="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3:28" ht="15.75" customHeight="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3:28" ht="15.75" customHeight="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3:28" ht="15.75" customHeight="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3:28" ht="15.75" customHeight="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3:28" ht="15.75" customHeight="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3:28" ht="15.75" customHeight="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3:28" ht="15.75" customHeight="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3:28" ht="15.75" customHeight="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3:28" ht="15.75" customHeight="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3:28" ht="15.75" customHeight="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3:28" ht="15.75" customHeight="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3:28" ht="15.75" customHeight="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3:28" ht="15.75" customHeight="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3:28" ht="15.75" customHeight="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3:28" ht="15.75" customHeight="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3:28" ht="15.75" customHeight="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3:28" ht="15.75" customHeight="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3:28" ht="15.75" customHeight="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3:28" ht="15.75" customHeight="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3:28" ht="15.75" customHeight="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3:28" ht="15.75" customHeight="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3:28" ht="15.75" customHeight="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3:28" ht="15.75" customHeight="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3:28" ht="15.75" customHeight="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3:28" ht="15.75" customHeight="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3:28" ht="15.75" customHeight="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3:28" ht="15.75" customHeight="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3:28" ht="15.75" customHeight="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3:28" ht="15.75" customHeight="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3:28" ht="15.75" customHeight="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3:28" ht="15.75" customHeight="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3:28" ht="15.75" customHeight="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3:28" ht="15.75" customHeight="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3:28" ht="15.75" customHeight="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3:28" ht="15.75" customHeight="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3:28" ht="15.75" customHeight="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3:28" ht="15.75" customHeight="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3:28" ht="15.75" customHeight="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3:28" ht="15.75" customHeight="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3:28" ht="15.75" customHeight="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3:28" ht="15.75" customHeight="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3:28" ht="15.75" customHeight="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3:28" ht="15.75" customHeight="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3:28" ht="15.75" customHeight="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3:28" ht="15.75" customHeight="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3:28" ht="15.75" customHeight="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3:28" ht="15.75" customHeight="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3:28" ht="15.75" customHeight="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3:28" ht="15.75" customHeight="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3:28" ht="15.75" customHeight="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3:28" ht="15.75" customHeight="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3:28" ht="15.75" customHeight="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3:28" ht="15.75" customHeight="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3:28" ht="15.75" customHeight="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3:28" ht="15.75" customHeight="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3:28" ht="15.75" customHeight="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3:28" ht="15.75" customHeight="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3:28" ht="15.75" customHeight="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3:28" ht="15.75" customHeight="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3:28" ht="15.75" customHeight="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3:28" ht="15.75" customHeight="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3:28" ht="15.75" customHeight="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3:28" ht="15.75" customHeight="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3:28" ht="15.75" customHeight="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3:28" ht="15.75" customHeight="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3:28" ht="15.75" customHeight="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3:28" ht="15.75" customHeight="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3:28" ht="15.75" customHeight="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3:28" ht="15.75" customHeight="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3:28" ht="15.75" customHeight="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3:28" ht="15.75" customHeight="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3:28" ht="15.75" customHeight="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3:28" ht="15.75" customHeight="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3:28" ht="15.75" customHeight="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3:28" ht="15.75" customHeight="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3:28" ht="15.75" customHeight="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3:28" ht="15.75" customHeight="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3:28" ht="15.75" customHeight="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3:28" ht="15.75" customHeight="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3:28" ht="15.75" customHeight="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3:28" ht="15.75" customHeight="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3:28" ht="15.75" customHeight="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3:28" ht="15.75" customHeight="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3:28" ht="15.75" customHeight="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3:28" ht="15.75" customHeight="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3:28" ht="15.75" customHeight="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3:28" ht="15.75" customHeight="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3:28" ht="15.75" customHeight="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3:28" ht="15.75" customHeight="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3:28" ht="15.75" customHeight="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3:28" ht="15.75" customHeight="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3:28" ht="15.75" customHeight="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3:28" ht="15.75" customHeight="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3:28" ht="15.75" customHeight="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3:28" ht="15.75" customHeight="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3:28" ht="15.75" customHeight="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3:28" ht="15.75" customHeight="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3:28" ht="15.75" customHeight="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3:28" ht="15.75" customHeight="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3:28" ht="15.75" customHeight="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3:28" ht="15.75" customHeight="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3:28" ht="15.75" customHeight="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3:28" ht="15.75" customHeight="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3:28" ht="15.75" customHeight="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3:28" ht="15.75" customHeight="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3:28" ht="15.75" customHeight="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3:28" ht="15.75" customHeight="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3:28" ht="15.75" customHeight="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3:28" ht="15.75" customHeight="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3:28" ht="15.75" customHeight="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3:28" ht="15.75" customHeight="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3:28" ht="15.75" customHeight="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3:28" ht="15.75" customHeight="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3:28" ht="15.75" customHeight="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3:28" ht="15.75" customHeight="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3:28" ht="15.75" customHeight="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3:28" ht="15.75" customHeight="1">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3:28" ht="15.75" customHeight="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3:28" ht="15.75" customHeight="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3:28" ht="15.75" customHeight="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3:28" ht="15.75" customHeight="1">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3:28" ht="15.75" customHeight="1">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3:28" ht="15.75" customHeight="1">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3:28" ht="15.75" customHeight="1">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3:28" ht="15.75" customHeight="1">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3:28" ht="15.75" customHeight="1">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3:28" ht="15.75" customHeight="1">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3:28" ht="15.75" customHeight="1">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3:28" ht="15.75" customHeight="1">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3:28" ht="15.75" customHeight="1">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3:28" ht="15.75" customHeight="1">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3:28" ht="15.75" customHeight="1">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3:28" ht="15.75" customHeight="1">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3:28" ht="15.75" customHeight="1">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3:28" ht="15.75" customHeight="1">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3:28" ht="15.75" customHeight="1">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3:28" ht="15.75" customHeight="1">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3:28" ht="15.75" customHeight="1">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3:28" ht="15.75" customHeight="1">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3:28" ht="15.75" customHeight="1">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3:28" ht="15.75" customHeight="1">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3:28" ht="15.75" customHeight="1">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3:28" ht="15.75" customHeight="1">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3:28" ht="15.75" customHeight="1">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3:28" ht="15.75" customHeight="1">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3:28" ht="15.75" customHeight="1">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3:28" ht="15.75" customHeight="1">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3:28" ht="15.75" customHeight="1">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3:28" ht="15.75" customHeight="1">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3:28" ht="15.75" customHeight="1">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3:28" ht="15.75" customHeight="1">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3:28" ht="15.75" customHeight="1">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3:28" ht="15.75" customHeight="1">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3:28" ht="15.75" customHeight="1">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3:28" ht="15.75" customHeight="1">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3:28" ht="15.75" customHeight="1">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3:28" ht="15.75" customHeight="1">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3:28" ht="15.75" customHeight="1">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3:28" ht="15.75" customHeight="1">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3:28" ht="15.75" customHeight="1">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3:28" ht="15.75" customHeight="1">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3:28" ht="15.75" customHeight="1">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3:28" ht="15.75" customHeight="1">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3:28" ht="15.75" customHeight="1">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3:28" ht="15.75" customHeight="1">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3:28" ht="15.75" customHeight="1">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3:28" ht="15.75" customHeight="1">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3:28" ht="15.75" customHeight="1">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3:28" ht="15.75" customHeight="1">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3:28" ht="15.75" customHeight="1">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3:28" ht="15.75" customHeight="1">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3:28" ht="15.75" customHeight="1">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3:28" ht="15.75" customHeight="1">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3:28" ht="15.75" customHeight="1">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3:28" ht="15.75" customHeight="1">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3:28" ht="15.75" customHeight="1">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3:28" ht="15.75" customHeight="1">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3:28" ht="15.75" customHeight="1">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3:28" ht="15.75" customHeight="1">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3:28" ht="15.75" customHeight="1">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3:28" ht="15.75" customHeight="1">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3:28" ht="15.75" customHeight="1">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3:28" ht="15.75" customHeight="1">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3:28" ht="15.75" customHeight="1">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3:28" ht="15.75" customHeight="1">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3:28" ht="15.75" customHeight="1">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3:28" ht="15.75" customHeight="1">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3:28" ht="15.75" customHeight="1">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3:28" ht="15.75" customHeight="1">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3:28" ht="15.75" customHeight="1">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3:28" ht="15.75" customHeight="1">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3:28" ht="15.75" customHeight="1">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3:28" ht="15.75" customHeight="1">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3:28" ht="15.75" customHeight="1">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3:28" ht="15.75" customHeight="1">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3:28" ht="15.75" customHeight="1">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3:28" ht="15.75" customHeight="1">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3:28" ht="15.75" customHeight="1">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3:28" ht="15.75" customHeight="1">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3:28" ht="15.75" customHeight="1">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3:28" ht="15.75" customHeight="1">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3:28" ht="15.75" customHeight="1">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3:28" ht="15.75" customHeight="1">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3:28" ht="15.75" customHeight="1">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3:28" ht="15.75" customHeight="1">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3:28" ht="15.75" customHeight="1">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3:28" ht="15.75" customHeight="1">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3:28" ht="15.75" customHeight="1">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3:28" ht="15.75" customHeight="1">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3:28" ht="15.75" customHeight="1">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3:28" ht="15.75" customHeight="1">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3:28" ht="15.75" customHeight="1">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3:28" ht="15.75" customHeight="1">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3:28" ht="15.75" customHeight="1">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3:28" ht="15.75" customHeight="1">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3:28" ht="15.75" customHeight="1">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3:28" ht="15.75" customHeight="1">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3:28" ht="15.75" customHeight="1">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3:28" ht="15.75" customHeight="1">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3:28" ht="15.75" customHeight="1">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3:28" ht="15.75" customHeight="1">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3:28" ht="15.75" customHeight="1">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3:28" ht="15.75" customHeight="1">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3:28" ht="15.75" customHeight="1">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3:28" ht="15.75" customHeight="1">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3:28" ht="15.75" customHeight="1">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3:28" ht="15.75" customHeight="1">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3:28" ht="15.75" customHeight="1">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3:28" ht="15.75" customHeight="1">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3:28" ht="15.75" customHeight="1">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3:28" ht="15.75" customHeight="1">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3:28" ht="15.75" customHeight="1">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3:28" ht="15.75" customHeight="1">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3:28" ht="15.75" customHeight="1">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3:28" ht="15.75" customHeight="1">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3:28" ht="15.75" customHeight="1">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3:28" ht="15.75" customHeight="1">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3:28" ht="15.75" customHeight="1">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3:28" ht="15.75" customHeight="1">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3:28" ht="15.75" customHeight="1">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3:28" ht="15.75" customHeight="1">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3:28" ht="15.75" customHeight="1">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3:28" ht="15.75" customHeight="1">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3:28" ht="15.75" customHeight="1">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3:28" ht="15.75" customHeight="1">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3:28" ht="15.75" customHeight="1">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3:28" ht="15.75" customHeight="1">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3:28" ht="15.75" customHeight="1">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3:28" ht="15.75" customHeight="1">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3:28" ht="15.75" customHeight="1">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3:28" ht="15.75" customHeight="1">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3:28" ht="15.75" customHeight="1">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3:28" ht="15.75" customHeight="1">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3:28" ht="15.75" customHeight="1">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3:28" ht="15.75" customHeight="1">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3:28" ht="15.75" customHeight="1">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3:28" ht="15.75" customHeight="1">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3:28" ht="15.75" customHeight="1">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3:28" ht="15.75" customHeight="1">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3:28" ht="15.75" customHeight="1">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3:28" ht="15.75" customHeight="1">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3:28" ht="15.75" customHeight="1">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3:28" ht="15.75" customHeight="1">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3:28" ht="15.75" customHeight="1">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3:28" ht="15.75" customHeight="1">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3:28" ht="15.75" customHeight="1">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3:28" ht="15.75" customHeight="1">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3:28" ht="15.75" customHeight="1">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3:28" ht="15.75" customHeight="1">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3:28" ht="15.75" customHeight="1">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3:28" ht="15.75" customHeight="1">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3:28" ht="15.75" customHeight="1">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3:28" ht="15.75" customHeight="1">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3:28" ht="15.75" customHeight="1">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3:28" ht="15.75" customHeight="1">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3:28" ht="15.75" customHeight="1">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3:28" ht="15.75" customHeight="1">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3:28" ht="15.75" customHeight="1">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3:28" ht="15.75" customHeight="1">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3:28" ht="15.75" customHeight="1">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3:28" ht="15.75" customHeight="1">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3:28" ht="15.75" customHeight="1">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3:28" ht="15.75" customHeight="1">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3:28" ht="15.75" customHeight="1">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3:28" ht="15.75" customHeight="1">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3:28" ht="15.75" customHeight="1">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3:28" ht="15.75" customHeight="1">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3:28" ht="15.75" customHeight="1">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3:28" ht="15.75" customHeight="1">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3:28" ht="15.75" customHeight="1">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3:28" ht="15.75" customHeight="1">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3:28" ht="15.75" customHeight="1">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3:28" ht="15.75" customHeight="1">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3:28" ht="15.75" customHeight="1">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3:28" ht="15.75" customHeight="1">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3:28" ht="15.75" customHeight="1">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3:28" ht="15.75" customHeight="1">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3:28" ht="15.75" customHeight="1">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3:28" ht="15.75" customHeight="1">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3:28" ht="15.75" customHeight="1">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3:28" ht="15.75" customHeight="1">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3:28" ht="15.75" customHeight="1">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3:28" ht="15.75" customHeight="1">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3:28" ht="15.75" customHeight="1">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3:28" ht="15.75" customHeight="1">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3:28" ht="15.75" customHeight="1">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3:28" ht="15.75" customHeight="1">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3:28" ht="15.75" customHeight="1">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3:28" ht="15.75" customHeight="1">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3:28" ht="15.75" customHeight="1">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3:28" ht="15.75" customHeight="1">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3:28" ht="15.75" customHeight="1">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3:28" ht="15.75" customHeight="1">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3:28" ht="15.75" customHeight="1">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3:28" ht="15.75" customHeight="1">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3:28" ht="15.75" customHeight="1">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3:28" ht="15.75" customHeight="1">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3:28" ht="15.75" customHeight="1">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3:28" ht="15.75" customHeight="1">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3:28" ht="15.75" customHeight="1">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3:28" ht="15.75" customHeight="1">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3:28" ht="15.75" customHeight="1">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3:28" ht="15.75" customHeight="1">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3:28" ht="15.75" customHeight="1">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3:28" ht="15.75" customHeight="1">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3:28" ht="15.75" customHeight="1">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3:28" ht="15.75" customHeight="1">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3:28" ht="15.75" customHeight="1">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3:28" ht="15.75" customHeight="1">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3:28" ht="15.75" customHeight="1">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3:28" ht="15.75" customHeight="1">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3:28" ht="15.75" customHeight="1">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3:28" ht="15.75" customHeight="1">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3:28" ht="15.75" customHeight="1">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3:28" ht="15.75" customHeight="1">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3:28" ht="15.75" customHeight="1">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3:28" ht="15.75" customHeight="1">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3:28" ht="15.75" customHeight="1">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3:28" ht="15.75" customHeight="1">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3:28" ht="15.75" customHeight="1">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3:28" ht="15.75" customHeight="1">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3:28" ht="15.75" customHeight="1">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3:28" ht="15.75" customHeight="1">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3:28" ht="15.75" customHeight="1">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3:28" ht="15.75" customHeight="1">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3:28" ht="15.75" customHeight="1">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3:28" ht="15.75" customHeight="1">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3:28" ht="15.75" customHeight="1">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3:28" ht="15.75" customHeight="1">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3:28" ht="15.75" customHeight="1">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3:28" ht="15.75" customHeight="1">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3:28" ht="15.75" customHeight="1">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3:28" ht="15.75" customHeight="1">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3:28" ht="15.75" customHeight="1">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3:28" ht="15.75" customHeight="1">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3:28" ht="15.75" customHeight="1">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3:28" ht="15.75" customHeight="1">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3:28" ht="15.75" customHeight="1">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3:28" ht="15.75" customHeight="1">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3:28" ht="15.75" customHeight="1">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3:28" ht="15.75" customHeight="1">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3:28" ht="15.75" customHeight="1">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3:28" ht="15.75" customHeight="1">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3:28" ht="15.75" customHeight="1">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3:28" ht="15.75" customHeight="1">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3:28" ht="15.75" customHeight="1">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3:28" ht="15.75" customHeight="1">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3:28" ht="15.75" customHeight="1">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3:28" ht="15.75" customHeight="1">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3:28" ht="15.75" customHeight="1">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3:28" ht="15.75" customHeight="1">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3:28" ht="15.75" customHeight="1">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3:28" ht="15.75" customHeight="1">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3:28" ht="15.75" customHeight="1">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3:28" ht="15.75" customHeight="1">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3:28" ht="15.75" customHeight="1">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3:28" ht="15.75" customHeight="1">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3:28" ht="15.75" customHeight="1">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3:28" ht="15.75" customHeight="1">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3:28" ht="15.75" customHeight="1">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3:28" ht="15.75" customHeight="1">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3:28" ht="15.75" customHeight="1">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3:28" ht="15.75" customHeight="1">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3:28" ht="15.75" customHeight="1">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3:28" ht="15.75" customHeight="1">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3:28" ht="15.75" customHeight="1">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3:28" ht="15.75" customHeight="1">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3:28" ht="15.75" customHeight="1">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3:28" ht="15.75" customHeight="1">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3:28" ht="15.75" customHeight="1">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3:28" ht="15.75" customHeight="1">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3:28" ht="15.75" customHeight="1">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3:28" ht="15.75" customHeight="1">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3:28" ht="15.75" customHeight="1">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3:28" ht="15.75" customHeight="1">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3:28" ht="15.75" customHeight="1">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3:28" ht="15.75" customHeight="1">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3:28" ht="15.75" customHeight="1">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3:28" ht="15.75" customHeight="1">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3:28" ht="15.75" customHeight="1">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3:28" ht="15.75" customHeight="1">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3:28" ht="15.75" customHeight="1">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3:28" ht="15.75" customHeight="1">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3:28" ht="15.75" customHeight="1">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3:28" ht="15.75" customHeight="1">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3:28" ht="15.75" customHeight="1">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3:28" ht="15.75" customHeight="1">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3:28" ht="15.75" customHeight="1">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3:28" ht="15.75" customHeight="1">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3:28" ht="15.75" customHeight="1">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3:28" ht="15.75" customHeight="1">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3:28" ht="15.75" customHeight="1">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3:28" ht="15.75" customHeight="1">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3:28" ht="15.75" customHeight="1">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3:28" ht="15.75" customHeight="1">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3:28" ht="15.75" customHeight="1">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3:28" ht="15.75" customHeight="1">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3:28" ht="15.75" customHeight="1">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3:28" ht="15.75" customHeight="1">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3:28" ht="15.75" customHeight="1">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3:28" ht="15.75" customHeight="1">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3:28" ht="15.75" customHeight="1">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3:28" ht="15.75" customHeight="1">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3:28" ht="15.75" customHeight="1">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3:28" ht="15.75" customHeight="1">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3:28" ht="15.75" customHeight="1">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3:28" ht="15.75" customHeight="1">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3:28" ht="15.75" customHeight="1">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3:28" ht="15.75" customHeight="1">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3:28" ht="15.75" customHeight="1">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3:28" ht="15.75" customHeight="1">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3:28" ht="15.75" customHeight="1">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3:28" ht="15.75" customHeight="1">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3:28" ht="15.75" customHeight="1">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3:28" ht="15.75" customHeight="1">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3:28" ht="15.75" customHeight="1">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3:28" ht="15.75" customHeight="1">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3:28" ht="15.75" customHeight="1">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3:28" ht="15.75" customHeight="1">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3:28" ht="15.75" customHeight="1">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3:28" ht="15.75" customHeight="1">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3:28" ht="15.75" customHeight="1">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3:28" ht="15.75" customHeight="1">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3:28" ht="15.75" customHeight="1">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3:28" ht="15.75" customHeight="1">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3:28" ht="15.75" customHeight="1">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3:28" ht="15.75" customHeight="1">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3:28" ht="15.75" customHeight="1">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3:28" ht="15.75" customHeight="1">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3:28" ht="15.75" customHeight="1">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3:28" ht="15.75" customHeight="1">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3:28" ht="15.75" customHeight="1">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3:28" ht="15.75" customHeight="1">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3:28" ht="15.75" customHeight="1">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3:28" ht="15.75" customHeight="1">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3:28" ht="15.75" customHeight="1">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3:28" ht="15.75" customHeight="1">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3:28" ht="15.75" customHeight="1">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3:28" ht="15.75" customHeight="1">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3:28" ht="15.75" customHeight="1">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3:28" ht="15.75" customHeight="1">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3:28" ht="15.75" customHeight="1">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3:28" ht="15.75" customHeight="1">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3:28" ht="15.75" customHeight="1">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3:28" ht="15.75" customHeight="1">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3:28" ht="15.75" customHeight="1">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3:28" ht="15.75" customHeight="1">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3:28" ht="15.75" customHeight="1">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3:28" ht="15.75" customHeight="1">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3:28" ht="15.75" customHeight="1">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3:28" ht="15.75" customHeight="1">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3:28" ht="15.75" customHeight="1">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3:28" ht="15.75" customHeight="1">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3:28" ht="15.75" customHeight="1">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3:28" ht="15.75" customHeight="1">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3:28" ht="15.75" customHeight="1">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3:28" ht="15.75" customHeight="1">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3:28" ht="15.75" customHeight="1">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3:28" ht="15.75" customHeight="1">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3:28" ht="15.75" customHeight="1">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3:28" ht="15.75" customHeight="1">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3:28" ht="15.75" customHeight="1">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3:28" ht="15.75" customHeight="1">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3:28" ht="15.75" customHeight="1">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3:28" ht="15.75" customHeight="1">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3:28" ht="15.75" customHeight="1">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3:28" ht="15.75" customHeight="1">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3:28" ht="15.75" customHeight="1">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3:28" ht="15.75" customHeight="1">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3:28" ht="15.75" customHeight="1">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3:28" ht="15.75" customHeight="1">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3:28" ht="15.75" customHeight="1">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3:28" ht="15.75" customHeight="1">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3:28" ht="15.75" customHeight="1">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3:28" ht="15.75" customHeight="1">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3:28" ht="15.75" customHeight="1">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3:28" ht="15.75" customHeight="1">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3:28" ht="15.75" customHeight="1">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3:28" ht="15.75" customHeight="1">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3:28" ht="15.75" customHeight="1">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3:28" ht="15.75" customHeight="1">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3:28" ht="15.75" customHeight="1">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3:28" ht="15.75" customHeight="1">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3:28" ht="15.75" customHeight="1">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3:28" ht="15.75" customHeight="1">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3:28" ht="15.75" customHeight="1">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3:28" ht="15.75" customHeight="1">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3:28" ht="15.75" customHeight="1">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3:28" ht="15.75" customHeight="1">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3:28" ht="15.75" customHeight="1">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3:28" ht="15.75" customHeight="1">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3:28" ht="15.75" customHeight="1">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3:28" ht="15.75" customHeight="1">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3:28" ht="15.75" customHeight="1">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3:28" ht="15.75" customHeight="1">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3:28" ht="15.75" customHeight="1">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3:28" ht="15.75" customHeight="1">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3:28" ht="15.75" customHeight="1">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3:28" ht="15.75" customHeight="1">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3:28" ht="15.75" customHeight="1">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3:28" ht="15.75" customHeight="1">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3:28" ht="15.75" customHeight="1">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3:28" ht="15.75" customHeight="1">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3:28" ht="15.75" customHeight="1">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3:28" ht="15.75" customHeight="1">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3:28" ht="15.75" customHeight="1">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3:28" ht="15.75" customHeight="1">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3:28" ht="15.75" customHeight="1">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3:28" ht="15.75" customHeight="1">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3:28" ht="15.75" customHeight="1">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3:28" ht="15.75" customHeight="1">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3:28" ht="15.75" customHeight="1">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3:28" ht="15.75" customHeight="1">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3:28" ht="15.75" customHeight="1">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3:28" ht="15.75" customHeight="1">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3:28" ht="15.75" customHeight="1">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3:28" ht="15.75" customHeight="1">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3:28" ht="15.75" customHeight="1">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3:28" ht="15.75" customHeight="1">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3:28" ht="15.75" customHeight="1">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3:28" ht="15.75" customHeight="1">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3:28" ht="15.75" customHeight="1">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3:28" ht="15.75" customHeight="1">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3:28" ht="15.75" customHeight="1">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3:28" ht="15.75" customHeight="1">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3:28" ht="15.75" customHeight="1">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3:28" ht="15.75" customHeight="1">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3:28" ht="15.75" customHeight="1">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3:28" ht="15.75" customHeight="1">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3:28" ht="15.75" customHeight="1">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3:28" ht="15.75" customHeight="1">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3:28" ht="15.75" customHeight="1">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3:28" ht="15.75" customHeight="1">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3:28" ht="15.75" customHeight="1">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3:28" ht="15.75" customHeight="1">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3:28" ht="15.75" customHeight="1">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3:28" ht="15.75" customHeight="1">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3:28" ht="15.75" customHeight="1">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3:28" ht="15.75" customHeight="1">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3:28" ht="15.75" customHeight="1">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3:28" ht="15.75" customHeight="1">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3:28" ht="15.75" customHeight="1">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3:28" ht="15.75" customHeight="1">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3:28" ht="15.75" customHeight="1">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3:28" ht="15.75" customHeight="1">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3:28" ht="15.75" customHeight="1">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3:28" ht="15.75" customHeight="1">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3:28" ht="15.75" customHeight="1">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3:28" ht="15.75" customHeight="1">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3:28" ht="15.75" customHeight="1">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3:28" ht="15.75" customHeight="1">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3:28" ht="15.75" customHeight="1">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3:28" ht="15.75" customHeight="1">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3:28" ht="15.75" customHeight="1">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3:28" ht="15.75" customHeight="1">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3:28" ht="15.75" customHeight="1">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3:28" ht="15.75" customHeight="1">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3:28" ht="15.75" customHeight="1">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3:28" ht="15.75" customHeight="1">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3:28" ht="15.75" customHeight="1">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3:28" ht="15.75" customHeight="1">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3:28" ht="15.75" customHeight="1">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3:28" ht="15.75" customHeight="1">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3:28" ht="15.75" customHeight="1">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3:28" ht="15.75" customHeight="1">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3:28" ht="15.75" customHeight="1">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3:28" ht="15.75" customHeight="1">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3:28" ht="15.75" customHeight="1">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3:28" ht="15.75" customHeight="1">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3:28" ht="15.75" customHeight="1">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3:28" ht="15.75" customHeight="1">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3:28" ht="15.75" customHeight="1">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3:28" ht="15.75" customHeight="1">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3:28" ht="15.75" customHeight="1">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3:28" ht="15.75" customHeight="1">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3:28" ht="15.75" customHeight="1">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3:28" ht="15.75" customHeight="1">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3:28" ht="15.75" customHeight="1">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3:28" ht="15.75" customHeight="1">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3:28" ht="15.75" customHeight="1">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3:28" ht="15.75" customHeight="1">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3:28" ht="15.75" customHeight="1">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3:28" ht="15.75" customHeight="1">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3:28" ht="15.75" customHeight="1">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3:28" ht="15.75" customHeight="1">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3:28" ht="15.75" customHeight="1">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3:28" ht="15.75" customHeight="1">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3:28" ht="15.75" customHeight="1">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3:28" ht="15.75" customHeight="1">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3:28" ht="15.75" customHeight="1">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3:28" ht="15.75" customHeight="1">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3:28" ht="15.75" customHeight="1">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3:28" ht="15.75" customHeight="1">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3:28" ht="15.75" customHeight="1">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3:28" ht="15.75" customHeight="1">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3:28" ht="15.75" customHeight="1">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3:28" ht="15.75" customHeight="1">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3:28" ht="15.75" customHeight="1">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3:28" ht="15.75" customHeight="1">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3:28" ht="15.75" customHeight="1">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3:28" ht="15.75" customHeight="1">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3:28" ht="15.75" customHeight="1">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3:28" ht="15.75" customHeight="1">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3:28" ht="15.75" customHeight="1">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3:28" ht="15.75" customHeight="1">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3:28" ht="15.75" customHeight="1">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3:28" ht="15.75" customHeight="1">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3:28" ht="15.75" customHeight="1">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3:28" ht="15.75" customHeight="1">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3:28" ht="15.75" customHeight="1">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3:28" ht="15.75" customHeight="1">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3:28" ht="15.75" customHeight="1">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3:28" ht="15.75" customHeight="1">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3:28" ht="15.75" customHeight="1">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3:28" ht="15.75" customHeight="1">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3:28" ht="15.75" customHeight="1">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3:28" ht="15.75" customHeight="1">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3:28" ht="15.75" customHeight="1">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3:28" ht="15.75" customHeight="1">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3:28" ht="15.75" customHeight="1">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3:28" ht="15.75" customHeight="1">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3:28" ht="15.75" customHeight="1">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3:28" ht="15.75" customHeight="1">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3:28" ht="15.75" customHeight="1">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3:28" ht="15.75" customHeight="1">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3:28" ht="15.75" customHeight="1">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3:28" ht="15.75" customHeight="1">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3:28" ht="15.75" customHeight="1">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3:28" ht="15.75" customHeight="1">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3:28" ht="15.75" customHeight="1">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3:28" ht="15.75" customHeight="1">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3:28" ht="15.75" customHeight="1">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3:28" ht="15.75" customHeight="1">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3:28" ht="15.75" customHeight="1">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3:28" ht="15.75" customHeight="1">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3:28" ht="15.75" customHeight="1">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3:28" ht="15.75" customHeight="1">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3:28" ht="15.75" customHeight="1">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3:28" ht="15.75" customHeight="1">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3:28" ht="15.75" customHeight="1">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3:28" ht="15.75" customHeight="1">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3:28" ht="15.75" customHeight="1">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3:28" ht="15.75" customHeight="1">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3:28" ht="15.75" customHeight="1">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3:28" ht="15.75" customHeight="1">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3:28" ht="15.75" customHeight="1">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3:28" ht="15.75" customHeight="1">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3:28" ht="15.75" customHeight="1">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3:28" ht="15.75" customHeight="1">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3:28" ht="15.75" customHeight="1">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3:28" ht="15.75" customHeight="1">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3:28" ht="15.75" customHeight="1">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3:28" ht="15.75" customHeight="1">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3:28" ht="15.75" customHeight="1">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3:28" ht="15.75" customHeight="1">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3:28" ht="15.75" customHeight="1">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3:28" ht="15.75" customHeight="1">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3:28" ht="15.75" customHeight="1">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3:28" ht="15.75" customHeight="1">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3:28" ht="15.75" customHeight="1">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3:28" ht="15.75" customHeight="1">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3:28" ht="15.75" customHeight="1">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3:28" ht="15.75" customHeight="1">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3:28" ht="15.75" customHeight="1">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3:28" ht="15.75" customHeight="1">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3:28" ht="15.75" customHeight="1">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3:28" ht="15.75" customHeight="1">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3:28" ht="15.75" customHeight="1">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3:28" ht="15.75" customHeight="1">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3:28" ht="15.75" customHeight="1">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3:28" ht="15.75" customHeight="1">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3:28" ht="15.75" customHeight="1">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3:28" ht="15.75" customHeight="1">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3:28" ht="15.75" customHeight="1">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3:28" ht="15.75" customHeight="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3:28" ht="15.75" customHeight="1">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3:28" ht="15.75" customHeight="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3:28" ht="15.75" customHeight="1">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3:28" ht="15.75" customHeight="1">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3:28" ht="15.75" customHeight="1">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3:28" ht="15.75" customHeight="1">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3:28" ht="15.75" customHeight="1">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3:28" ht="15.75" customHeight="1">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3:28" ht="15.75" customHeight="1">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3:28" ht="15.75" customHeight="1">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3:28" ht="15.75" customHeight="1">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3:28" ht="15.75" customHeight="1">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3:28" ht="15.75" customHeight="1">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3:28" ht="15.75" customHeight="1">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3:28" ht="15.75" customHeight="1">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3:28" ht="15.75" customHeight="1">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3:28" ht="15.75" customHeight="1">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3:28" ht="15.75" customHeight="1">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3:28" ht="15.75" customHeight="1">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3:28" ht="15.75" customHeight="1">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3:28" ht="15.75" customHeight="1">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3:28" ht="15.75" customHeight="1">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3:28" ht="15.75" customHeight="1">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3:28" ht="15.75" customHeight="1">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3:28" ht="15.75" customHeight="1">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3:28" ht="15.75" customHeight="1">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3:28" ht="15.75" customHeight="1">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3:28" ht="15.75" customHeight="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3:28" ht="15.75" customHeight="1">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3:28" ht="15.75" customHeight="1">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3:28" ht="15.75" customHeight="1">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3:28" ht="15.75" customHeight="1">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3:28" ht="15.75" customHeight="1">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row r="1006" spans="3:28" ht="15.75" customHeight="1">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row>
    <row r="1007" spans="3:28" ht="15.75" customHeight="1">
      <c r="J1007" s="2"/>
      <c r="K1007" s="2"/>
      <c r="L1007" s="2"/>
      <c r="M1007" s="2"/>
      <c r="N1007" s="2"/>
      <c r="O1007" s="2"/>
      <c r="P1007" s="2"/>
      <c r="Q1007" s="2"/>
      <c r="R1007" s="2"/>
      <c r="S1007" s="2"/>
      <c r="T1007" s="2"/>
      <c r="U1007" s="2"/>
      <c r="V1007" s="2"/>
      <c r="W1007" s="2"/>
      <c r="X1007" s="2"/>
      <c r="Y1007" s="2"/>
      <c r="Z1007" s="2"/>
      <c r="AA1007" s="2"/>
      <c r="AB1007" s="2"/>
    </row>
    <row r="1008" spans="3:28" ht="15.75" customHeight="1">
      <c r="J1008" s="2"/>
      <c r="K1008" s="2"/>
      <c r="L1008" s="2"/>
      <c r="M1008" s="2"/>
      <c r="N1008" s="2"/>
      <c r="O1008" s="2"/>
      <c r="P1008" s="2"/>
      <c r="Q1008" s="2"/>
      <c r="R1008" s="2"/>
      <c r="S1008" s="2"/>
      <c r="T1008" s="2"/>
      <c r="U1008" s="2"/>
      <c r="V1008" s="2"/>
      <c r="W1008" s="2"/>
      <c r="X1008" s="2"/>
      <c r="Y1008" s="2"/>
      <c r="Z1008" s="2"/>
      <c r="AA1008" s="2"/>
      <c r="AB1008" s="2"/>
    </row>
    <row r="1009" spans="10:28" ht="15.75" customHeight="1">
      <c r="J1009" s="2"/>
      <c r="K1009" s="2"/>
      <c r="L1009" s="2"/>
      <c r="M1009" s="2"/>
      <c r="N1009" s="2"/>
      <c r="O1009" s="2"/>
      <c r="P1009" s="2"/>
      <c r="Q1009" s="2"/>
      <c r="R1009" s="2"/>
      <c r="S1009" s="2"/>
      <c r="T1009" s="2"/>
      <c r="U1009" s="2"/>
      <c r="V1009" s="2"/>
      <c r="W1009" s="2"/>
      <c r="X1009" s="2"/>
      <c r="Y1009" s="2"/>
      <c r="Z1009" s="2"/>
      <c r="AA1009" s="2"/>
      <c r="AB1009" s="2"/>
    </row>
  </sheetData>
  <sheetProtection sheet="1" selectLockedCells="1"/>
  <mergeCells count="116">
    <mergeCell ref="C2:I3"/>
    <mergeCell ref="C8:D8"/>
    <mergeCell ref="E8:G8"/>
    <mergeCell ref="E7:F7"/>
    <mergeCell ref="C4:D4"/>
    <mergeCell ref="E4:I4"/>
    <mergeCell ref="D78:E78"/>
    <mergeCell ref="D75:E75"/>
    <mergeCell ref="D63:E63"/>
    <mergeCell ref="H63:I63"/>
    <mergeCell ref="F63:G63"/>
    <mergeCell ref="H75:I75"/>
    <mergeCell ref="F75:G75"/>
    <mergeCell ref="H78:I78"/>
    <mergeCell ref="F78:G78"/>
    <mergeCell ref="E5:G5"/>
    <mergeCell ref="C5:D5"/>
    <mergeCell ref="C7:D7"/>
    <mergeCell ref="H5:I8"/>
    <mergeCell ref="C6:D6"/>
    <mergeCell ref="G62:H62"/>
    <mergeCell ref="G51:H51"/>
    <mergeCell ref="D23:E23"/>
    <mergeCell ref="F19:G19"/>
    <mergeCell ref="E115:F115"/>
    <mergeCell ref="D121:E121"/>
    <mergeCell ref="D107:E107"/>
    <mergeCell ref="D96:E96"/>
    <mergeCell ref="D117:E117"/>
    <mergeCell ref="D49:E49"/>
    <mergeCell ref="D93:E93"/>
    <mergeCell ref="D88:E88"/>
    <mergeCell ref="H121:I121"/>
    <mergeCell ref="F121:G121"/>
    <mergeCell ref="H88:I88"/>
    <mergeCell ref="F88:G88"/>
    <mergeCell ref="H107:I107"/>
    <mergeCell ref="F107:G107"/>
    <mergeCell ref="G115:H115"/>
    <mergeCell ref="H117:I117"/>
    <mergeCell ref="F117:G117"/>
    <mergeCell ref="H96:I96"/>
    <mergeCell ref="F96:G96"/>
    <mergeCell ref="E87:F87"/>
    <mergeCell ref="E62:F62"/>
    <mergeCell ref="G87:H87"/>
    <mergeCell ref="H93:I93"/>
    <mergeCell ref="F93:G93"/>
    <mergeCell ref="H81:I81"/>
    <mergeCell ref="F81:G81"/>
    <mergeCell ref="H83:I83"/>
    <mergeCell ref="E51:F51"/>
    <mergeCell ref="H47:I47"/>
    <mergeCell ref="F47:G47"/>
    <mergeCell ref="H49:I49"/>
    <mergeCell ref="F49:G49"/>
    <mergeCell ref="H52:I52"/>
    <mergeCell ref="F58:G58"/>
    <mergeCell ref="F45:G45"/>
    <mergeCell ref="F83:G83"/>
    <mergeCell ref="D83:E83"/>
    <mergeCell ref="D39:E39"/>
    <mergeCell ref="D58:E58"/>
    <mergeCell ref="D56:E56"/>
    <mergeCell ref="D81:E81"/>
    <mergeCell ref="D52:E52"/>
    <mergeCell ref="D41:E41"/>
    <mergeCell ref="D45:E45"/>
    <mergeCell ref="H45:I45"/>
    <mergeCell ref="H16:I16"/>
    <mergeCell ref="F56:G56"/>
    <mergeCell ref="C10:E10"/>
    <mergeCell ref="F16:G16"/>
    <mergeCell ref="F10:G10"/>
    <mergeCell ref="E32:F32"/>
    <mergeCell ref="F33:G33"/>
    <mergeCell ref="H35:I35"/>
    <mergeCell ref="F35:G35"/>
    <mergeCell ref="H37:I37"/>
    <mergeCell ref="F37:G37"/>
    <mergeCell ref="H12:I12"/>
    <mergeCell ref="F12:G12"/>
    <mergeCell ref="F23:G23"/>
    <mergeCell ref="H26:I26"/>
    <mergeCell ref="F26:G26"/>
    <mergeCell ref="H28:I28"/>
    <mergeCell ref="G11:H11"/>
    <mergeCell ref="G32:H32"/>
    <mergeCell ref="E11:F11"/>
    <mergeCell ref="D37:E37"/>
    <mergeCell ref="D47:E47"/>
    <mergeCell ref="F52:G52"/>
    <mergeCell ref="E6:G6"/>
    <mergeCell ref="F21:G21"/>
    <mergeCell ref="H21:I21"/>
    <mergeCell ref="E18:F18"/>
    <mergeCell ref="H39:I39"/>
    <mergeCell ref="H33:I33"/>
    <mergeCell ref="H58:I58"/>
    <mergeCell ref="D21:E21"/>
    <mergeCell ref="D19:E19"/>
    <mergeCell ref="D26:E26"/>
    <mergeCell ref="D33:E33"/>
    <mergeCell ref="D35:E35"/>
    <mergeCell ref="D30:E30"/>
    <mergeCell ref="D28:E28"/>
    <mergeCell ref="H56:I56"/>
    <mergeCell ref="H19:I19"/>
    <mergeCell ref="G18:H18"/>
    <mergeCell ref="H23:I23"/>
    <mergeCell ref="F28:G28"/>
    <mergeCell ref="H30:I30"/>
    <mergeCell ref="F30:G30"/>
    <mergeCell ref="F39:G39"/>
    <mergeCell ref="H41:I41"/>
    <mergeCell ref="F41:G41"/>
  </mergeCells>
  <phoneticPr fontId="66" type="noConversion"/>
  <dataValidations count="7">
    <dataValidation type="list" allowBlank="1" showErrorMessage="1" sqref="E118:E120 E13:E15 E116 E17 E20 E22 E24:E25 E27 E29 E31 E34 E36 E38 E40 E42:E44 E46 E48 E50 E53:E55 E57 E59:E61 E64:E74 E76:E77 E79:E80 E82 E84:E86 E89:E92 E94:E95 E97:E106 E108:E114 E122:E124" xr:uid="{00000000-0002-0000-0100-000000000000}">
      <formula1>liste</formula1>
    </dataValidation>
    <dataValidation allowBlank="1" showInputMessage="1" showErrorMessage="1" prompt="Indiquer la date (jj/mm/aaaa)" sqref="E5:G5" xr:uid="{0CA5F280-F252-4CC5-9C44-B5CF2160D95B}"/>
    <dataValidation allowBlank="1" showInputMessage="1" showErrorMessage="1" prompt="Indiquer le Nom et Prénom" sqref="E6:G6" xr:uid="{C15B45FE-3938-4A9E-A777-9250735A85F0}"/>
    <dataValidation allowBlank="1" showInputMessage="1" showErrorMessage="1" prompt="Indiquer le Téléphone" sqref="E7:F7" xr:uid="{9742A204-B9C0-4098-A024-56227C15CA67}"/>
    <dataValidation allowBlank="1" showInputMessage="1" showErrorMessage="1" prompt="Indiquer l'Email" sqref="G7" xr:uid="{7D22CE60-81DF-446F-9D6B-39BA8134B556}"/>
    <dataValidation allowBlank="1" showInputMessage="1" showErrorMessage="1" prompt="Indiquer le Noms et Prénoms des contributeurs" sqref="E8:G8" xr:uid="{894706F3-0D57-4696-AAC3-B252CB3127B8}"/>
    <dataValidation allowBlank="1" showInputMessage="1" showErrorMessage="1" prompt="Indiquer la Signature de l'animateur du diagnostic :" sqref="H5:I8" xr:uid="{B342B592-61E3-487E-A4B1-A14AC30FF10D}"/>
  </dataValidations>
  <hyperlinks>
    <hyperlink ref="C11" location="null!A6" display="Art. 4" xr:uid="{00000000-0004-0000-0100-000000000000}"/>
    <hyperlink ref="C115" location="null!A11" display="Art. 5" xr:uid="{00000000-0004-0000-0100-000001000000}"/>
    <hyperlink ref="C87" location="null!A11" display="Art. 5" xr:uid="{00000000-0004-0000-0100-000002000000}"/>
    <hyperlink ref="C62" location="null!A11" display="Art. 5" xr:uid="{00000000-0004-0000-0100-000003000000}"/>
    <hyperlink ref="C51" location="null!A11" display="Art. 5" xr:uid="{00000000-0004-0000-0100-000004000000}"/>
    <hyperlink ref="C32" location="null!A11" display="Art. 5" xr:uid="{00000000-0004-0000-0100-000005000000}"/>
    <hyperlink ref="C18" location="null!A11" display="Art. 5" xr:uid="{00000000-0004-0000-0100-000006000000}"/>
  </hyperlinks>
  <printOptions horizontalCentered="1"/>
  <pageMargins left="0.23622047244094491" right="0.23622047244094491" top="0.55118110236220474" bottom="0.39370078740157483" header="0.19685039370078741" footer="0.19685039370078741"/>
  <pageSetup paperSize="9" orientation="portrait" r:id="rId1"/>
  <headerFooter>
    <oddHeader>&amp;L&amp;"Arial,倾斜"&amp;7Document d'appui à la déclaration de conformité de la norme PR NF EN ISO 20417
https://travaux.master.utc.fr/formations-master/ingenierie-de-la-sante/ids040/&amp;R&amp;"Arial,倾斜"&amp;7Format A4 100% vertical 
2019 - 2020  A19  Onglet : &amp;A</oddHeader>
    <oddFooter>&amp;L&amp;"Arial,倾斜"&amp;7 © Jean Ernest CHEDJOU - Yihan Chen - Ismaila OUEDRAOGO&amp;C&amp;"Arial,常规"&amp;7                                 &amp;"Arial,倾斜"         page n° &amp;P / &amp;N&amp;R&amp;"Arial,倾斜"&amp;7Imprimé le &amp;D à &amp;T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54"/>
  <sheetViews>
    <sheetView zoomScaleNormal="100" workbookViewId="0">
      <selection activeCell="F19" sqref="F19:H19"/>
    </sheetView>
  </sheetViews>
  <sheetFormatPr baseColWidth="10" defaultColWidth="11.23046875" defaultRowHeight="15" customHeight="1"/>
  <cols>
    <col min="1" max="1" width="3.3046875" customWidth="1"/>
    <col min="2" max="2" width="9.4609375" customWidth="1"/>
    <col min="3" max="3" width="17.765625" customWidth="1"/>
    <col min="4" max="4" width="6.69140625" customWidth="1"/>
    <col min="5" max="5" width="5.3046875" customWidth="1"/>
    <col min="6" max="6" width="4.4609375" customWidth="1"/>
    <col min="7" max="7" width="26" customWidth="1"/>
    <col min="8" max="8" width="6.53515625" customWidth="1"/>
    <col min="9" max="26" width="10.53515625" customWidth="1"/>
  </cols>
  <sheetData>
    <row r="1" spans="1:26" ht="18.75" customHeight="1">
      <c r="A1" s="100"/>
      <c r="B1" s="100"/>
      <c r="C1" s="100"/>
      <c r="D1" s="100"/>
      <c r="E1" s="9"/>
      <c r="F1" s="9"/>
      <c r="G1" s="9"/>
      <c r="H1" s="101"/>
      <c r="I1" s="10"/>
      <c r="J1" s="10"/>
      <c r="K1" s="10"/>
      <c r="L1" s="10"/>
      <c r="M1" s="10"/>
      <c r="N1" s="10"/>
      <c r="O1" s="10"/>
      <c r="P1" s="10"/>
      <c r="Q1" s="10"/>
      <c r="R1" s="10"/>
      <c r="S1" s="10"/>
      <c r="T1" s="10"/>
      <c r="U1" s="10"/>
      <c r="V1" s="10"/>
      <c r="W1" s="10"/>
      <c r="X1" s="10"/>
      <c r="Y1" s="10"/>
      <c r="Z1" s="10"/>
    </row>
    <row r="2" spans="1:26" ht="11.25" customHeight="1">
      <c r="A2" s="189"/>
      <c r="B2" s="191"/>
      <c r="C2" s="777" t="str">
        <f>'Mode d''emploi'!C4</f>
        <v>Dispositifs médicaux : Informations à fournir par le fabricant selon la norme PR NF EN ISO 20417</v>
      </c>
      <c r="D2" s="777"/>
      <c r="E2" s="777"/>
      <c r="F2" s="777"/>
      <c r="G2" s="777"/>
      <c r="H2" s="778"/>
      <c r="I2" s="10"/>
      <c r="J2" s="10"/>
      <c r="K2" s="10"/>
      <c r="L2" s="10"/>
      <c r="M2" s="10"/>
      <c r="N2" s="10"/>
      <c r="O2" s="10"/>
      <c r="P2" s="10"/>
      <c r="Q2" s="10"/>
      <c r="R2" s="10"/>
      <c r="S2" s="10"/>
      <c r="T2" s="10"/>
      <c r="U2" s="10"/>
      <c r="V2" s="10"/>
      <c r="W2" s="10"/>
      <c r="X2" s="10"/>
      <c r="Y2" s="10"/>
      <c r="Z2" s="10"/>
    </row>
    <row r="3" spans="1:26" ht="10.5" customHeight="1">
      <c r="A3" s="190"/>
      <c r="B3" s="192"/>
      <c r="C3" s="779"/>
      <c r="D3" s="779"/>
      <c r="E3" s="779"/>
      <c r="F3" s="779"/>
      <c r="G3" s="779"/>
      <c r="H3" s="780"/>
      <c r="I3" s="12"/>
      <c r="J3" s="12"/>
      <c r="K3" s="12"/>
      <c r="L3" s="12"/>
      <c r="M3" s="12"/>
      <c r="N3" s="12"/>
      <c r="O3" s="12"/>
      <c r="P3" s="12"/>
      <c r="Q3" s="12"/>
      <c r="R3" s="12"/>
      <c r="S3" s="12"/>
      <c r="T3" s="12"/>
      <c r="U3" s="12"/>
      <c r="V3" s="12"/>
      <c r="W3" s="12"/>
      <c r="X3" s="12"/>
      <c r="Y3" s="12"/>
      <c r="Z3" s="12"/>
    </row>
    <row r="4" spans="1:26" ht="3" customHeight="1">
      <c r="A4" s="193"/>
      <c r="B4" s="194"/>
      <c r="C4" s="195"/>
      <c r="D4" s="187"/>
      <c r="E4" s="187"/>
      <c r="F4" s="187"/>
      <c r="G4" s="187"/>
      <c r="H4" s="188"/>
      <c r="I4" s="2"/>
    </row>
    <row r="5" spans="1:26" ht="13.5" customHeight="1">
      <c r="A5" s="745" t="s">
        <v>28</v>
      </c>
      <c r="B5" s="746"/>
      <c r="C5" s="746"/>
      <c r="D5" s="747"/>
      <c r="E5" s="748" t="s">
        <v>30</v>
      </c>
      <c r="F5" s="746"/>
      <c r="G5" s="746"/>
      <c r="H5" s="749"/>
      <c r="I5" s="8"/>
      <c r="J5" s="8"/>
      <c r="K5" s="8"/>
      <c r="L5" s="8"/>
      <c r="M5" s="8"/>
      <c r="N5" s="8"/>
      <c r="O5" s="8"/>
      <c r="P5" s="8"/>
      <c r="Q5" s="8"/>
      <c r="R5" s="8"/>
      <c r="S5" s="8"/>
      <c r="T5" s="8"/>
      <c r="U5" s="8"/>
      <c r="V5" s="8"/>
      <c r="W5" s="8"/>
      <c r="X5" s="8"/>
      <c r="Y5" s="8"/>
      <c r="Z5" s="8"/>
    </row>
    <row r="6" spans="1:26" ht="13.5" customHeight="1">
      <c r="A6" s="753" t="str">
        <f>'Mode d''emploi'!A6</f>
        <v>Organisme :</v>
      </c>
      <c r="B6" s="754"/>
      <c r="C6" s="755" t="str">
        <f>'Mode d''emploi'!D6</f>
        <v>Nom de l'établissement</v>
      </c>
      <c r="D6" s="756"/>
      <c r="E6" s="815" t="str">
        <f>Evaluation!E5</f>
        <v>Date (jj/mm/aaaa)</v>
      </c>
      <c r="F6" s="816"/>
      <c r="G6" s="775" t="str">
        <f>Evaluation!E8</f>
        <v>Noms et Prénoms des contributeurs</v>
      </c>
      <c r="H6" s="776"/>
      <c r="I6" s="2"/>
    </row>
    <row r="7" spans="1:26" ht="13.5" customHeight="1">
      <c r="A7" s="753" t="str">
        <f>'Mode d''emploi'!A7</f>
        <v xml:space="preserve"> Responsable qualité : </v>
      </c>
      <c r="B7" s="754"/>
      <c r="C7" s="755" t="str">
        <f>'Mode d''emploi'!D7</f>
        <v>Nom et Prénom</v>
      </c>
      <c r="D7" s="756"/>
      <c r="E7" s="814" t="str">
        <f>Evaluation!E6</f>
        <v>Nom - Prénom</v>
      </c>
      <c r="F7" s="775"/>
      <c r="G7" s="775"/>
      <c r="H7" s="776"/>
      <c r="I7" s="2"/>
    </row>
    <row r="8" spans="1:26" ht="13.5" customHeight="1">
      <c r="A8" s="759" t="str">
        <f>Evaluation!C7</f>
        <v xml:space="preserve">Contact : </v>
      </c>
      <c r="B8" s="760"/>
      <c r="C8" s="498" t="str">
        <f>'Mode d''emploi'!D8</f>
        <v>Email</v>
      </c>
      <c r="D8" s="542" t="str">
        <f>'Mode d''emploi'!H8</f>
        <v>Tel</v>
      </c>
      <c r="E8" s="773" t="str">
        <f>Evaluation!E7</f>
        <v>Tél:</v>
      </c>
      <c r="F8" s="774"/>
      <c r="G8" s="771" t="str">
        <f>Evaluation!G7</f>
        <v>Email:</v>
      </c>
      <c r="H8" s="772"/>
      <c r="I8" s="2"/>
    </row>
    <row r="9" spans="1:26" ht="3" customHeight="1">
      <c r="A9" s="193"/>
      <c r="B9" s="194"/>
      <c r="C9" s="195"/>
      <c r="D9" s="187"/>
      <c r="E9" s="187"/>
      <c r="F9" s="187"/>
      <c r="G9" s="187"/>
      <c r="H9" s="188"/>
      <c r="I9" s="2"/>
    </row>
    <row r="10" spans="1:26" ht="13.5" customHeight="1">
      <c r="A10" s="793" t="s">
        <v>179</v>
      </c>
      <c r="B10" s="794"/>
      <c r="C10" s="794"/>
      <c r="D10" s="794"/>
      <c r="E10" s="794"/>
      <c r="F10" s="794"/>
      <c r="G10" s="794"/>
      <c r="H10" s="795"/>
      <c r="I10" s="8"/>
      <c r="J10" s="8"/>
      <c r="K10" s="8"/>
      <c r="L10" s="8"/>
      <c r="M10" s="8"/>
      <c r="N10" s="8"/>
      <c r="O10" s="8"/>
      <c r="P10" s="8"/>
      <c r="Q10" s="8"/>
      <c r="R10" s="8"/>
      <c r="S10" s="8"/>
      <c r="T10" s="8"/>
      <c r="U10" s="8"/>
      <c r="V10" s="8"/>
      <c r="W10" s="8"/>
      <c r="X10" s="8"/>
      <c r="Y10" s="8"/>
      <c r="Z10" s="8"/>
    </row>
    <row r="11" spans="1:26" ht="18.75" customHeight="1">
      <c r="A11" s="761" t="str">
        <f>CONCATENATE(" Niveaux de VÉRACITÉ des ", Utilitaires!L8,  " CRITÈRES de réalisation évalués")</f>
        <v xml:space="preserve"> Niveaux de VÉRACITÉ des 0 CRITÈRES de réalisation évalués</v>
      </c>
      <c r="B11" s="762"/>
      <c r="C11" s="762"/>
      <c r="D11" s="763"/>
      <c r="E11" s="767" t="str">
        <f>CONCATENATE("Niveaux de CONFORMITÉ des ",Utilitaires!K74," SOUS-ARTICLES évalués")</f>
        <v>Niveaux de CONFORMITÉ des 0 SOUS-ARTICLES évalués</v>
      </c>
      <c r="F11" s="762"/>
      <c r="G11" s="762"/>
      <c r="H11" s="768"/>
      <c r="I11" s="7"/>
      <c r="J11" s="7"/>
      <c r="K11" s="7"/>
      <c r="L11" s="7"/>
      <c r="M11" s="7"/>
      <c r="N11" s="7"/>
      <c r="O11" s="7"/>
      <c r="P11" s="7"/>
      <c r="Q11" s="7"/>
      <c r="R11" s="7"/>
      <c r="S11" s="7"/>
      <c r="T11" s="7"/>
      <c r="U11" s="7"/>
      <c r="V11" s="7"/>
      <c r="W11" s="7"/>
      <c r="X11" s="7"/>
      <c r="Y11" s="7"/>
      <c r="Z11" s="7"/>
    </row>
    <row r="12" spans="1:26" ht="28.9" customHeight="1">
      <c r="A12" s="764" t="str">
        <f>IF(Utilitaires!L3&gt;1,CONCATENATE("Information : ",Utilitaires!L3," critères sont déclarés - ",Utilitaires!B3,"s -"),IF(Utilitaires!L3&gt;0,CONCATENATE("Information : ",Utilitaires!L3," critère est déclaré - ",Utilitaires!B3," -"),""))</f>
        <v/>
      </c>
      <c r="B12" s="765"/>
      <c r="C12" s="765"/>
      <c r="D12" s="766"/>
      <c r="E12" s="769"/>
      <c r="F12" s="765"/>
      <c r="G12" s="765"/>
      <c r="H12" s="770"/>
      <c r="I12" s="7"/>
      <c r="J12" s="7"/>
      <c r="K12" s="7"/>
      <c r="L12" s="7"/>
      <c r="M12" s="7"/>
      <c r="N12" s="7"/>
      <c r="O12" s="7"/>
      <c r="P12" s="7"/>
      <c r="Q12" s="7"/>
      <c r="R12" s="7"/>
      <c r="S12" s="7"/>
      <c r="T12" s="7"/>
      <c r="U12" s="7"/>
      <c r="V12" s="7"/>
      <c r="W12" s="7"/>
      <c r="X12" s="7"/>
      <c r="Y12" s="7"/>
      <c r="Z12" s="7"/>
    </row>
    <row r="13" spans="1:26" ht="28.9" customHeight="1">
      <c r="A13" s="196"/>
      <c r="B13" s="197"/>
      <c r="C13" s="197"/>
      <c r="D13" s="136"/>
      <c r="E13" s="137"/>
      <c r="F13" s="198"/>
      <c r="G13" s="198"/>
      <c r="H13" s="199"/>
      <c r="I13" s="7"/>
      <c r="J13" s="7"/>
      <c r="K13" s="7"/>
      <c r="L13" s="7"/>
      <c r="M13" s="7"/>
      <c r="N13" s="7"/>
      <c r="O13" s="7"/>
      <c r="P13" s="7"/>
      <c r="Q13" s="7"/>
      <c r="R13" s="7"/>
      <c r="S13" s="7"/>
      <c r="T13" s="7"/>
      <c r="U13" s="7"/>
      <c r="V13" s="7"/>
      <c r="W13" s="7"/>
      <c r="X13" s="7"/>
      <c r="Y13" s="7"/>
      <c r="Z13" s="7"/>
    </row>
    <row r="14" spans="1:26" ht="15" customHeight="1">
      <c r="A14" s="196"/>
      <c r="B14" s="197"/>
      <c r="C14" s="197"/>
      <c r="D14" s="136"/>
      <c r="E14" s="137"/>
      <c r="F14" s="198"/>
      <c r="G14" s="198"/>
      <c r="H14" s="199"/>
      <c r="I14" s="7"/>
      <c r="J14" s="7"/>
      <c r="K14" s="7"/>
      <c r="L14" s="7"/>
      <c r="M14" s="7"/>
      <c r="N14" s="7"/>
      <c r="O14" s="7"/>
      <c r="P14" s="7"/>
      <c r="Q14" s="7"/>
      <c r="R14" s="7"/>
      <c r="S14" s="7"/>
      <c r="T14" s="7"/>
      <c r="U14" s="7"/>
      <c r="V14" s="7"/>
      <c r="W14" s="7"/>
      <c r="X14" s="7"/>
      <c r="Y14" s="7"/>
      <c r="Z14" s="7"/>
    </row>
    <row r="15" spans="1:26" ht="11.25" customHeight="1">
      <c r="A15" s="757" t="str">
        <f>CONCATENATE(" Attention: ",Utilitaires!N8," Critere(s) non évalués"," / ","77"," Critère(s) au total")</f>
        <v xml:space="preserve"> Attention: 77 Critere(s) non évalués / 77 Critère(s) au total</v>
      </c>
      <c r="B15" s="751"/>
      <c r="C15" s="751"/>
      <c r="D15" s="758"/>
      <c r="E15" s="750" t="str">
        <f>CONCATENATE(" Attention: ",Utilitaires!L75," sous article(s) non évalués"," / ",Utilitaires!L73," sous article(s) au total")</f>
        <v xml:space="preserve"> Attention: 30 sous article(s) non évalués / 30 sous article(s) au total</v>
      </c>
      <c r="F15" s="751"/>
      <c r="G15" s="751"/>
      <c r="H15" s="752"/>
      <c r="I15" s="7"/>
      <c r="J15" s="7"/>
      <c r="K15" s="7"/>
      <c r="L15" s="7"/>
      <c r="M15" s="7"/>
      <c r="N15" s="7"/>
      <c r="O15" s="7"/>
      <c r="P15" s="7"/>
      <c r="Q15" s="7"/>
      <c r="R15" s="7"/>
      <c r="S15" s="7"/>
      <c r="T15" s="7"/>
      <c r="U15" s="7"/>
      <c r="V15" s="7"/>
      <c r="W15" s="7"/>
      <c r="X15" s="7"/>
      <c r="Y15" s="7"/>
      <c r="Z15" s="7"/>
    </row>
    <row r="16" spans="1:26" ht="3" customHeight="1">
      <c r="A16" s="193"/>
      <c r="B16" s="194"/>
      <c r="C16" s="195"/>
      <c r="D16" s="187"/>
      <c r="E16" s="187"/>
      <c r="F16" s="187"/>
      <c r="G16" s="187"/>
      <c r="H16" s="188"/>
      <c r="I16" s="2"/>
    </row>
    <row r="17" spans="1:26" ht="15" customHeight="1">
      <c r="A17" s="793" t="s">
        <v>35</v>
      </c>
      <c r="B17" s="794"/>
      <c r="C17" s="794"/>
      <c r="D17" s="794"/>
      <c r="E17" s="794"/>
      <c r="F17" s="794"/>
      <c r="G17" s="794"/>
      <c r="H17" s="795"/>
      <c r="I17" s="8"/>
      <c r="J17" s="8"/>
      <c r="K17" s="8"/>
      <c r="L17" s="8"/>
      <c r="M17" s="8"/>
      <c r="N17" s="8"/>
      <c r="O17" s="8"/>
      <c r="P17" s="8"/>
      <c r="Q17" s="8"/>
      <c r="R17" s="8"/>
      <c r="S17" s="8"/>
      <c r="T17" s="8"/>
      <c r="U17" s="8"/>
      <c r="V17" s="8"/>
      <c r="W17" s="8"/>
      <c r="X17" s="8"/>
      <c r="Y17" s="8"/>
      <c r="Z17" s="8"/>
    </row>
    <row r="18" spans="1:26" ht="18.75" customHeight="1">
      <c r="A18" s="798" t="str">
        <f>CONCATENATE("Taux de CONFORMITÉ aux exigences pour les ",Utilitaires!K74," SOUS-ARTICLES évalués")</f>
        <v>Taux de CONFORMITÉ aux exigences pour les 0 SOUS-ARTICLES évalués</v>
      </c>
      <c r="B18" s="799"/>
      <c r="C18" s="799"/>
      <c r="D18" s="799"/>
      <c r="E18" s="800"/>
      <c r="F18" s="784" t="s">
        <v>36</v>
      </c>
      <c r="G18" s="785"/>
      <c r="H18" s="786"/>
      <c r="I18" s="7"/>
      <c r="J18" s="7"/>
      <c r="K18" s="7"/>
      <c r="L18" s="7"/>
      <c r="M18" s="7"/>
      <c r="N18" s="7"/>
      <c r="O18" s="7"/>
      <c r="P18" s="7"/>
      <c r="Q18" s="7"/>
      <c r="R18" s="7"/>
      <c r="S18" s="7"/>
      <c r="T18" s="7"/>
      <c r="U18" s="7"/>
      <c r="V18" s="7"/>
      <c r="W18" s="7"/>
      <c r="X18" s="7"/>
      <c r="Y18" s="7"/>
      <c r="Z18" s="7"/>
    </row>
    <row r="19" spans="1:26" ht="22.5" customHeight="1">
      <c r="A19" s="796" t="str">
        <f>E15</f>
        <v xml:space="preserve"> Attention: 30 sous article(s) non évalués / 30 sous article(s) au total</v>
      </c>
      <c r="B19" s="785"/>
      <c r="C19" s="785"/>
      <c r="D19" s="785"/>
      <c r="E19" s="797"/>
      <c r="F19" s="790"/>
      <c r="G19" s="791"/>
      <c r="H19" s="792"/>
      <c r="I19" s="7"/>
      <c r="J19" s="7"/>
      <c r="K19" s="7"/>
      <c r="L19" s="7"/>
      <c r="M19" s="7"/>
      <c r="N19" s="7"/>
      <c r="O19" s="7"/>
      <c r="P19" s="7"/>
      <c r="Q19" s="7"/>
      <c r="R19" s="7"/>
      <c r="S19" s="7"/>
      <c r="T19" s="7"/>
      <c r="U19" s="7"/>
      <c r="V19" s="7"/>
      <c r="W19" s="7"/>
      <c r="X19" s="7"/>
      <c r="Y19" s="7"/>
      <c r="Z19" s="7"/>
    </row>
    <row r="20" spans="1:26" ht="14.5" customHeight="1">
      <c r="A20" s="200"/>
      <c r="B20" s="201"/>
      <c r="C20" s="201"/>
      <c r="D20" s="201"/>
      <c r="E20" s="138"/>
      <c r="F20" s="784" t="s">
        <v>37</v>
      </c>
      <c r="G20" s="785"/>
      <c r="H20" s="786"/>
    </row>
    <row r="21" spans="1:26" ht="33.5" customHeight="1">
      <c r="A21" s="200"/>
      <c r="B21" s="201"/>
      <c r="C21" s="201"/>
      <c r="D21" s="201"/>
      <c r="E21" s="138"/>
      <c r="F21" s="545" t="s">
        <v>351</v>
      </c>
      <c r="G21" s="545" t="s">
        <v>352</v>
      </c>
      <c r="H21" s="546" t="s">
        <v>353</v>
      </c>
    </row>
    <row r="22" spans="1:26" ht="50" customHeight="1">
      <c r="A22" s="200"/>
      <c r="B22" s="201"/>
      <c r="C22" s="201"/>
      <c r="D22" s="201"/>
      <c r="E22" s="138"/>
      <c r="F22" s="401" t="s">
        <v>40</v>
      </c>
      <c r="G22" s="146"/>
      <c r="H22" s="202"/>
    </row>
    <row r="23" spans="1:26" ht="50" customHeight="1">
      <c r="A23" s="200"/>
      <c r="B23" s="201"/>
      <c r="C23" s="201"/>
      <c r="D23" s="201"/>
      <c r="E23" s="138"/>
      <c r="F23" s="401" t="s">
        <v>41</v>
      </c>
      <c r="G23" s="146"/>
      <c r="H23" s="202"/>
    </row>
    <row r="24" spans="1:26" ht="50" customHeight="1">
      <c r="A24" s="787" t="s">
        <v>42</v>
      </c>
      <c r="B24" s="788"/>
      <c r="C24" s="788"/>
      <c r="D24" s="788"/>
      <c r="E24" s="789"/>
      <c r="F24" s="402" t="s">
        <v>43</v>
      </c>
      <c r="G24" s="203"/>
      <c r="H24" s="204"/>
    </row>
    <row r="25" spans="1:26" s="107" customFormat="1" ht="3" customHeight="1">
      <c r="A25" s="186"/>
      <c r="B25" s="108"/>
      <c r="C25" s="108"/>
      <c r="D25" s="108"/>
      <c r="E25" s="108"/>
      <c r="F25" s="109"/>
      <c r="G25" s="109"/>
      <c r="H25" s="109"/>
    </row>
    <row r="26" spans="1:26" ht="14" customHeight="1">
      <c r="A26" s="801" t="s">
        <v>140</v>
      </c>
      <c r="B26" s="802"/>
      <c r="C26" s="802"/>
      <c r="D26" s="802"/>
      <c r="E26" s="802"/>
      <c r="F26" s="802"/>
      <c r="G26" s="803" t="str">
        <f>Evaluation!I10</f>
        <v xml:space="preserve"> En attente</v>
      </c>
      <c r="H26" s="804"/>
    </row>
    <row r="27" spans="1:26" ht="14" customHeight="1">
      <c r="A27" s="805" t="s">
        <v>181</v>
      </c>
      <c r="B27" s="806"/>
      <c r="C27" s="806"/>
      <c r="D27" s="332" t="s">
        <v>44</v>
      </c>
      <c r="E27" s="820" t="s">
        <v>181</v>
      </c>
      <c r="F27" s="820"/>
      <c r="G27" s="820"/>
      <c r="H27" s="333" t="s">
        <v>44</v>
      </c>
    </row>
    <row r="28" spans="1:26" ht="14" customHeight="1">
      <c r="A28" s="334" t="s">
        <v>16</v>
      </c>
      <c r="B28" s="808" t="str">
        <f>Evaluation!D11</f>
        <v xml:space="preserve"> Exigences générales relatives aux processus</v>
      </c>
      <c r="C28" s="808"/>
      <c r="D28" s="335" t="str">
        <f>Evaluation!E11</f>
        <v xml:space="preserve"> En attente</v>
      </c>
      <c r="E28" s="336" t="s">
        <v>135</v>
      </c>
      <c r="F28" s="817" t="str">
        <f>Evaluation!D51</f>
        <v xml:space="preserve"> Exigences relatives à l’emballage</v>
      </c>
      <c r="G28" s="818"/>
      <c r="H28" s="337" t="str">
        <f>Evaluation!E51</f>
        <v xml:space="preserve"> En attente</v>
      </c>
      <c r="I28" s="11"/>
      <c r="J28" s="11"/>
      <c r="K28" s="11"/>
      <c r="L28" s="11"/>
      <c r="M28" s="11"/>
      <c r="N28" s="11"/>
      <c r="O28" s="11"/>
      <c r="P28" s="11"/>
      <c r="Q28" s="11"/>
      <c r="R28" s="11"/>
      <c r="S28" s="11"/>
      <c r="T28" s="11"/>
      <c r="U28" s="11"/>
      <c r="V28" s="11"/>
      <c r="W28" s="11"/>
    </row>
    <row r="29" spans="1:26" s="97" customFormat="1" ht="14" customHeight="1">
      <c r="A29" s="338" t="str">
        <f>Evaluation!C12</f>
        <v>4.1</v>
      </c>
      <c r="B29" s="781" t="str">
        <f>Evaluation!D12</f>
        <v xml:space="preserve"> Aptitude à l’utilisation</v>
      </c>
      <c r="C29" s="781"/>
      <c r="D29" s="339" t="str">
        <f>Evaluation!F12</f>
        <v xml:space="preserve"> En attente</v>
      </c>
      <c r="E29" s="340" t="s">
        <v>68</v>
      </c>
      <c r="F29" s="809" t="str">
        <f>Evaluation!D52</f>
        <v>Généralités</v>
      </c>
      <c r="G29" s="782"/>
      <c r="H29" s="341" t="str">
        <f>Evaluation!F52</f>
        <v xml:space="preserve"> En attente</v>
      </c>
    </row>
    <row r="30" spans="1:26" s="97" customFormat="1" ht="14" customHeight="1">
      <c r="A30" s="338" t="str">
        <f>Evaluation!C16</f>
        <v>4.2</v>
      </c>
      <c r="B30" s="819" t="str">
        <f>Evaluation!D16</f>
        <v>Gestion de risque</v>
      </c>
      <c r="C30" s="819"/>
      <c r="D30" s="339" t="str">
        <f>Evaluation!F16</f>
        <v xml:space="preserve"> En attente</v>
      </c>
      <c r="E30" s="342" t="s">
        <v>70</v>
      </c>
      <c r="F30" s="809" t="str">
        <f>Evaluation!D56</f>
        <v>Emballage pour un utilisateur non spécialiste</v>
      </c>
      <c r="G30" s="782"/>
      <c r="H30" s="341" t="str">
        <f>Evaluation!F56</f>
        <v xml:space="preserve"> En attente</v>
      </c>
    </row>
    <row r="31" spans="1:26" ht="14" customHeight="1">
      <c r="A31" s="343" t="s">
        <v>34</v>
      </c>
      <c r="B31" s="783" t="str">
        <f>Evaluation!D18</f>
        <v xml:space="preserve"> Exigences générales</v>
      </c>
      <c r="C31" s="783"/>
      <c r="D31" s="344" t="str">
        <f>Evaluation!E18</f>
        <v xml:space="preserve"> En attente</v>
      </c>
      <c r="E31" s="345" t="s">
        <v>72</v>
      </c>
      <c r="F31" s="811" t="str">
        <f>Evaluation!D58</f>
        <v>Conditions particulières indiquées sur l’emballage</v>
      </c>
      <c r="G31" s="811"/>
      <c r="H31" s="346" t="str">
        <f>Evaluation!F58</f>
        <v xml:space="preserve"> En attente</v>
      </c>
      <c r="I31" s="16"/>
      <c r="J31" s="16"/>
      <c r="K31" s="16"/>
      <c r="L31" s="16"/>
      <c r="M31" s="16"/>
      <c r="N31" s="16"/>
      <c r="O31" s="16"/>
      <c r="P31" s="16"/>
      <c r="Q31" s="16"/>
      <c r="R31" s="16"/>
      <c r="S31" s="16"/>
      <c r="T31" s="16"/>
      <c r="U31" s="16"/>
      <c r="V31" s="16"/>
      <c r="W31" s="16"/>
    </row>
    <row r="32" spans="1:26" ht="14" customHeight="1">
      <c r="A32" s="347" t="str">
        <f>Evaluation!C19</f>
        <v>5.1</v>
      </c>
      <c r="B32" s="782" t="str">
        <f>Evaluation!D19</f>
        <v>Unités de mesure</v>
      </c>
      <c r="C32" s="782"/>
      <c r="D32" s="348" t="str">
        <f>Evaluation!F19</f>
        <v xml:space="preserve"> En attente</v>
      </c>
      <c r="E32" s="349" t="s">
        <v>136</v>
      </c>
      <c r="F32" s="812" t="str">
        <f>Evaluation!D62</f>
        <v xml:space="preserve"> Exigences relatives aux informations pour l'étiquette </v>
      </c>
      <c r="G32" s="813"/>
      <c r="H32" s="350" t="str">
        <f>Evaluation!E62</f>
        <v xml:space="preserve"> En attente</v>
      </c>
    </row>
    <row r="33" spans="1:23" ht="14" customHeight="1">
      <c r="A33" s="347" t="str">
        <f>Evaluation!C21</f>
        <v>5.2</v>
      </c>
      <c r="B33" s="782" t="str">
        <f>Evaluation!D21</f>
        <v>Symboles et couleurs</v>
      </c>
      <c r="C33" s="782"/>
      <c r="D33" s="348" t="str">
        <f>Evaluation!F21</f>
        <v xml:space="preserve"> En attente</v>
      </c>
      <c r="E33" s="351" t="s">
        <v>75</v>
      </c>
      <c r="F33" s="809" t="str">
        <f>Evaluation!D63</f>
        <v>Exigences applicables à l’étiquette</v>
      </c>
      <c r="G33" s="782"/>
      <c r="H33" s="341" t="str">
        <f>Evaluation!F63</f>
        <v xml:space="preserve"> En attente</v>
      </c>
    </row>
    <row r="34" spans="1:23" ht="14" customHeight="1">
      <c r="A34" s="347" t="str">
        <f>Evaluation!C23</f>
        <v>5.3</v>
      </c>
      <c r="B34" s="782" t="str">
        <f>Evaluation!D23</f>
        <v>Identification de la langue et du pays</v>
      </c>
      <c r="C34" s="782"/>
      <c r="D34" s="348" t="str">
        <f>Evaluation!F23</f>
        <v xml:space="preserve"> En attente</v>
      </c>
      <c r="E34" s="352" t="s">
        <v>217</v>
      </c>
      <c r="F34" s="782" t="str">
        <f>Evaluation!D75</f>
        <v>Consultation des instructions d’utilisation</v>
      </c>
      <c r="G34" s="782"/>
      <c r="H34" s="341" t="str">
        <f>Evaluation!F75</f>
        <v xml:space="preserve"> En attente</v>
      </c>
    </row>
    <row r="35" spans="1:23" ht="14" customHeight="1">
      <c r="A35" s="347" t="str">
        <f>Evaluation!C26</f>
        <v>5.4</v>
      </c>
      <c r="B35" s="353" t="str">
        <f>Evaluation!D26</f>
        <v>Dates</v>
      </c>
      <c r="C35" s="353"/>
      <c r="D35" s="348" t="str">
        <f>Evaluation!F26</f>
        <v xml:space="preserve"> En attente</v>
      </c>
      <c r="E35" s="352" t="s">
        <v>218</v>
      </c>
      <c r="F35" s="809" t="str">
        <f>Evaluation!D78</f>
        <v>Signaux de sécurité</v>
      </c>
      <c r="G35" s="782"/>
      <c r="H35" s="341" t="str">
        <f>Evaluation!F78</f>
        <v xml:space="preserve"> En attente</v>
      </c>
      <c r="I35" s="2"/>
      <c r="J35" s="2"/>
      <c r="K35" s="2"/>
      <c r="L35" s="2"/>
      <c r="M35" s="2"/>
      <c r="N35" s="2"/>
      <c r="O35" s="2"/>
      <c r="P35" s="2"/>
      <c r="Q35" s="2"/>
      <c r="R35" s="2"/>
      <c r="S35" s="2"/>
      <c r="T35" s="2"/>
      <c r="U35" s="2"/>
      <c r="V35" s="2"/>
      <c r="W35" s="2"/>
    </row>
    <row r="36" spans="1:23" ht="14" customHeight="1">
      <c r="A36" s="347" t="str">
        <f>Evaluation!C28</f>
        <v>5.5</v>
      </c>
      <c r="B36" s="353" t="str">
        <f>Evaluation!D28</f>
        <v>Adresse complète</v>
      </c>
      <c r="C36" s="353"/>
      <c r="D36" s="354" t="str">
        <f>Evaluation!F28</f>
        <v xml:space="preserve"> En attente</v>
      </c>
      <c r="E36" s="355" t="s">
        <v>76</v>
      </c>
      <c r="F36" s="809" t="str">
        <f>Evaluation!D81</f>
        <v xml:space="preserve">Lisibilité de l’étiquette et des marquages </v>
      </c>
      <c r="G36" s="782"/>
      <c r="H36" s="341" t="str">
        <f>Evaluation!F81</f>
        <v xml:space="preserve"> En attente</v>
      </c>
      <c r="I36" s="2"/>
      <c r="J36" s="2"/>
      <c r="K36" s="2"/>
      <c r="L36" s="2"/>
      <c r="M36" s="2"/>
      <c r="N36" s="2"/>
      <c r="O36" s="2"/>
      <c r="P36" s="2"/>
      <c r="Q36" s="2"/>
      <c r="R36" s="2"/>
      <c r="S36" s="2"/>
      <c r="T36" s="2"/>
      <c r="U36" s="2"/>
      <c r="V36" s="2"/>
      <c r="W36" s="2"/>
    </row>
    <row r="37" spans="1:23" ht="14" customHeight="1">
      <c r="A37" s="347" t="str">
        <f>Evaluation!C30</f>
        <v>5.6</v>
      </c>
      <c r="B37" s="353" t="str">
        <f>Evaluation!D30</f>
        <v>Représentant autorisé</v>
      </c>
      <c r="C37" s="353"/>
      <c r="D37" s="348" t="str">
        <f>Evaluation!F30</f>
        <v xml:space="preserve"> En attente</v>
      </c>
      <c r="E37" s="356" t="s">
        <v>78</v>
      </c>
      <c r="F37" s="810" t="str">
        <f>Evaluation!D83</f>
        <v>Durabilité des marquages</v>
      </c>
      <c r="G37" s="811"/>
      <c r="H37" s="341" t="str">
        <f>Evaluation!F83</f>
        <v xml:space="preserve"> En attente</v>
      </c>
    </row>
    <row r="38" spans="1:23" s="97" customFormat="1" ht="14" customHeight="1">
      <c r="A38" s="343" t="s">
        <v>134</v>
      </c>
      <c r="B38" s="783" t="str">
        <f>Evaluation!D32</f>
        <v xml:space="preserve"> Informations sur l’identification du dispositif médical</v>
      </c>
      <c r="C38" s="783"/>
      <c r="D38" s="344" t="str">
        <f>Evaluation!E32</f>
        <v xml:space="preserve"> En attente</v>
      </c>
      <c r="E38" s="357" t="s">
        <v>295</v>
      </c>
      <c r="F38" s="812" t="str">
        <f>Evaluation!D87</f>
        <v xml:space="preserve"> Exigences relatives à la documentation d’accompagnement</v>
      </c>
      <c r="G38" s="813"/>
      <c r="H38" s="358" t="str">
        <f>Evaluation!E87</f>
        <v xml:space="preserve"> En attente</v>
      </c>
      <c r="I38" s="16"/>
      <c r="J38" s="16"/>
      <c r="K38" s="16"/>
      <c r="L38" s="16"/>
      <c r="M38" s="16"/>
      <c r="N38" s="16"/>
      <c r="O38" s="16"/>
      <c r="P38" s="16"/>
      <c r="Q38" s="16"/>
      <c r="R38" s="16"/>
      <c r="S38" s="16"/>
      <c r="T38" s="16"/>
      <c r="U38" s="16"/>
      <c r="V38" s="16"/>
      <c r="W38" s="16"/>
    </row>
    <row r="39" spans="1:23" s="97" customFormat="1" ht="14" customHeight="1">
      <c r="A39" s="347" t="str">
        <f>Evaluation!C33</f>
        <v>6.1</v>
      </c>
      <c r="B39" s="782" t="str">
        <f>Evaluation!D33</f>
        <v>Nom commercial du produit</v>
      </c>
      <c r="C39" s="782"/>
      <c r="D39" s="348" t="str">
        <f>Evaluation!F33</f>
        <v xml:space="preserve"> En attente</v>
      </c>
      <c r="E39" s="359" t="s">
        <v>82</v>
      </c>
      <c r="F39" s="809" t="str">
        <f>Evaluation!D88</f>
        <v>Généralités</v>
      </c>
      <c r="G39" s="782"/>
      <c r="H39" s="341" t="str">
        <f>Evaluation!F88</f>
        <v xml:space="preserve"> En attente</v>
      </c>
    </row>
    <row r="40" spans="1:23" s="97" customFormat="1" ht="14" customHeight="1">
      <c r="A40" s="347" t="str">
        <f>Evaluation!C35</f>
        <v>6.2</v>
      </c>
      <c r="B40" s="782" t="str">
        <f>Evaluation!D35</f>
        <v>Numéro du modèle</v>
      </c>
      <c r="C40" s="782"/>
      <c r="D40" s="348" t="str">
        <f>Evaluation!F35</f>
        <v xml:space="preserve"> En attente</v>
      </c>
      <c r="E40" s="359" t="s">
        <v>83</v>
      </c>
      <c r="F40" s="809" t="str">
        <f>Evaluation!D93</f>
        <v>Évaluation des technologies de la santé (ETS)</v>
      </c>
      <c r="G40" s="782"/>
      <c r="H40" s="341" t="str">
        <f>Evaluation!F93</f>
        <v xml:space="preserve"> En attente</v>
      </c>
    </row>
    <row r="41" spans="1:23" s="97" customFormat="1" ht="14" customHeight="1">
      <c r="A41" s="347" t="str">
        <f>Evaluation!C37</f>
        <v>6.3</v>
      </c>
      <c r="B41" s="782" t="str">
        <f>Evaluation!D37</f>
        <v>Référence catalogue</v>
      </c>
      <c r="C41" s="782"/>
      <c r="D41" s="354" t="str">
        <f>Evaluation!F37</f>
        <v xml:space="preserve"> En attente</v>
      </c>
      <c r="E41" s="348" t="s">
        <v>85</v>
      </c>
      <c r="F41" s="809" t="str">
        <f>Evaluation!D96</f>
        <v>Exigences relatives aux instructions d’utilisation</v>
      </c>
      <c r="G41" s="782"/>
      <c r="H41" s="341" t="str">
        <f>Evaluation!F96</f>
        <v xml:space="preserve"> En attente</v>
      </c>
    </row>
    <row r="42" spans="1:23" s="97" customFormat="1" ht="14" customHeight="1">
      <c r="A42" s="347" t="str">
        <f>Evaluation!C39</f>
        <v>6.4</v>
      </c>
      <c r="B42" s="782" t="str">
        <f>Evaluation!D39</f>
        <v>Logiciel</v>
      </c>
      <c r="C42" s="782"/>
      <c r="D42" s="348" t="str">
        <f>Evaluation!F39</f>
        <v xml:space="preserve"> En attente</v>
      </c>
      <c r="E42" s="359" t="s">
        <v>92</v>
      </c>
      <c r="F42" s="810" t="str">
        <f>Evaluation!D107</f>
        <v>Exigences relatives à la description technique</v>
      </c>
      <c r="G42" s="811"/>
      <c r="H42" s="346" t="str">
        <f>Evaluation!F107</f>
        <v xml:space="preserve"> En attente</v>
      </c>
      <c r="I42" s="2"/>
      <c r="J42" s="2"/>
      <c r="K42" s="2"/>
      <c r="L42" s="2"/>
      <c r="M42" s="2"/>
      <c r="N42" s="2"/>
      <c r="O42" s="2"/>
      <c r="P42" s="2"/>
      <c r="Q42" s="2"/>
      <c r="R42" s="2"/>
      <c r="S42" s="2"/>
      <c r="T42" s="2"/>
      <c r="U42" s="2"/>
      <c r="V42" s="2"/>
      <c r="W42" s="2"/>
    </row>
    <row r="43" spans="1:23" s="97" customFormat="1" ht="14" customHeight="1">
      <c r="A43" s="347" t="str">
        <f>Evaluation!C41</f>
        <v>6.5</v>
      </c>
      <c r="B43" s="782" t="str">
        <f>Evaluation!D41</f>
        <v>Identifiant de production</v>
      </c>
      <c r="C43" s="782"/>
      <c r="D43" s="348" t="str">
        <f>Evaluation!F41</f>
        <v xml:space="preserve"> En attente</v>
      </c>
      <c r="E43" s="360" t="s">
        <v>138</v>
      </c>
      <c r="F43" s="812" t="str">
        <f>Evaluation!D115</f>
        <v xml:space="preserve">  Informations fournies par le fabricant</v>
      </c>
      <c r="G43" s="813"/>
      <c r="H43" s="350" t="str">
        <f>Evaluation!E115</f>
        <v xml:space="preserve"> En attente</v>
      </c>
      <c r="I43" s="2"/>
      <c r="J43" s="2"/>
      <c r="K43" s="2"/>
      <c r="L43" s="2"/>
      <c r="M43" s="2"/>
      <c r="N43" s="2"/>
      <c r="O43" s="2"/>
      <c r="P43" s="2"/>
      <c r="Q43" s="2"/>
      <c r="R43" s="2"/>
      <c r="S43" s="2"/>
      <c r="T43" s="2"/>
      <c r="U43" s="2"/>
      <c r="V43" s="2"/>
      <c r="W43" s="2"/>
    </row>
    <row r="44" spans="1:23" s="97" customFormat="1" ht="14" customHeight="1">
      <c r="A44" s="347" t="str">
        <f>Evaluation!C45</f>
        <v>6.6</v>
      </c>
      <c r="B44" s="782" t="str">
        <f>Evaluation!D45</f>
        <v>Identification unique du dispositif (IUD)</v>
      </c>
      <c r="C44" s="782"/>
      <c r="D44" s="348" t="str">
        <f>Evaluation!F45</f>
        <v xml:space="preserve"> En attente</v>
      </c>
      <c r="E44" s="361" t="s">
        <v>94</v>
      </c>
      <c r="F44" s="362" t="str">
        <f>Evaluation!C117</f>
        <v>10.1</v>
      </c>
      <c r="G44" s="353" t="str">
        <f>Evaluation!D117</f>
        <v>Importateur</v>
      </c>
      <c r="H44" s="341" t="str">
        <f>Evaluation!F117</f>
        <v xml:space="preserve"> En attente</v>
      </c>
    </row>
    <row r="45" spans="1:23" s="97" customFormat="1" ht="14" customHeight="1">
      <c r="A45" s="363" t="str">
        <f>Evaluation!C47</f>
        <v>6.7</v>
      </c>
      <c r="B45" s="782" t="str">
        <f>Evaluation!D47</f>
        <v>Types de réutilisation</v>
      </c>
      <c r="C45" s="782"/>
      <c r="D45" s="348" t="str">
        <f>Evaluation!F47</f>
        <v xml:space="preserve"> En attente</v>
      </c>
      <c r="E45" s="364" t="s">
        <v>96</v>
      </c>
      <c r="F45" s="362" t="str">
        <f>Evaluation!C121</f>
        <v>10.2</v>
      </c>
      <c r="G45" s="353" t="str">
        <f>Evaluation!D121</f>
        <v>Distributeur</v>
      </c>
      <c r="H45" s="341" t="str">
        <f>Evaluation!F121</f>
        <v xml:space="preserve"> En attente</v>
      </c>
    </row>
    <row r="46" spans="1:23" s="97" customFormat="1" ht="14" customHeight="1">
      <c r="A46" s="365" t="str">
        <f>Evaluation!C49</f>
        <v>6.8</v>
      </c>
      <c r="B46" s="807" t="str">
        <f>Evaluation!D49</f>
        <v>Stérile</v>
      </c>
      <c r="C46" s="807"/>
      <c r="D46" s="366" t="str">
        <f>Evaluation!F49</f>
        <v xml:space="preserve"> En attente</v>
      </c>
      <c r="E46" s="367"/>
      <c r="F46" s="368"/>
      <c r="G46" s="369"/>
      <c r="H46" s="370"/>
    </row>
    <row r="47" spans="1:23" ht="15.75" customHeight="1"/>
    <row r="48" spans="1:23"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sheetProtection sheet="1" selectLockedCells="1"/>
  <mergeCells count="63">
    <mergeCell ref="E7:F7"/>
    <mergeCell ref="E6:F6"/>
    <mergeCell ref="B44:C44"/>
    <mergeCell ref="F43:G43"/>
    <mergeCell ref="F36:G36"/>
    <mergeCell ref="F37:G37"/>
    <mergeCell ref="F28:G28"/>
    <mergeCell ref="B30:C30"/>
    <mergeCell ref="B31:C31"/>
    <mergeCell ref="B32:C32"/>
    <mergeCell ref="F30:G30"/>
    <mergeCell ref="F29:G29"/>
    <mergeCell ref="F31:G31"/>
    <mergeCell ref="F32:G32"/>
    <mergeCell ref="E27:G27"/>
    <mergeCell ref="B45:C45"/>
    <mergeCell ref="B46:C46"/>
    <mergeCell ref="B28:C28"/>
    <mergeCell ref="F41:G41"/>
    <mergeCell ref="F42:G42"/>
    <mergeCell ref="B43:C43"/>
    <mergeCell ref="B42:C42"/>
    <mergeCell ref="B41:C41"/>
    <mergeCell ref="F38:G38"/>
    <mergeCell ref="B39:C39"/>
    <mergeCell ref="F39:G39"/>
    <mergeCell ref="B40:C40"/>
    <mergeCell ref="F40:G40"/>
    <mergeCell ref="F33:G33"/>
    <mergeCell ref="F34:G34"/>
    <mergeCell ref="F35:G35"/>
    <mergeCell ref="C2:H3"/>
    <mergeCell ref="B29:C29"/>
    <mergeCell ref="B33:C33"/>
    <mergeCell ref="B34:C34"/>
    <mergeCell ref="B38:C38"/>
    <mergeCell ref="F20:H20"/>
    <mergeCell ref="A24:E24"/>
    <mergeCell ref="F19:H19"/>
    <mergeCell ref="A10:H10"/>
    <mergeCell ref="A19:E19"/>
    <mergeCell ref="A18:E18"/>
    <mergeCell ref="A17:H17"/>
    <mergeCell ref="F18:H18"/>
    <mergeCell ref="A26:F26"/>
    <mergeCell ref="G26:H26"/>
    <mergeCell ref="A27:C27"/>
    <mergeCell ref="A5:D5"/>
    <mergeCell ref="E5:H5"/>
    <mergeCell ref="E15:H15"/>
    <mergeCell ref="A6:B6"/>
    <mergeCell ref="C6:D6"/>
    <mergeCell ref="A15:D15"/>
    <mergeCell ref="A8:B8"/>
    <mergeCell ref="A7:B7"/>
    <mergeCell ref="C7:D7"/>
    <mergeCell ref="A11:D11"/>
    <mergeCell ref="A12:D12"/>
    <mergeCell ref="E11:H11"/>
    <mergeCell ref="E12:H12"/>
    <mergeCell ref="G8:H8"/>
    <mergeCell ref="E8:F8"/>
    <mergeCell ref="G6:H7"/>
  </mergeCells>
  <hyperlinks>
    <hyperlink ref="A28" location="null!A6" display="Art. 4" xr:uid="{00000000-0004-0000-0200-000000000000}"/>
    <hyperlink ref="A31" location="null!A11" display="Art. 5" xr:uid="{00000000-0004-0000-0200-000001000000}"/>
    <hyperlink ref="A38" location="null!A11" display="Art. 5" xr:uid="{00000000-0004-0000-0200-000002000000}"/>
  </hyperlinks>
  <printOptions horizontalCentered="1"/>
  <pageMargins left="0.15748031496062992" right="0.15748031496062992" top="0.59055118110236227" bottom="0.39370078740157483" header="0.19685039370078741" footer="0.19685039370078741"/>
  <pageSetup paperSize="9" orientation="portrait" r:id="rId1"/>
  <headerFooter>
    <oddHeader>&amp;L&amp;"Arial,倾斜"&amp;7Document d'appui à la déclaration de conformité de la norme PR NF EN ISO 20417
https://travaux.master.utc.fr/formations-master/ingenierie-de-la-sante/ids040/&amp;R&amp;"Arial,倾斜"&amp;7Format A4 100% vertical 
2019 - 2020  A19  Onglet : &amp;A</oddHeader>
    <oddFooter>&amp;L&amp;"Arial,倾斜"&amp;7 © Jean Ernest CHEDJOU - Yihan Chen - Ismaila OUEDRAOGO&amp;C&amp;"Arial,常规"&amp;7                                         &amp;"Arial,倾斜" page n° &amp;P / &amp;N&amp;R&amp;"Arial,倾斜"&amp;7Imprimé le &amp;D à &amp;T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zoomScaleNormal="100" workbookViewId="0">
      <selection activeCell="E10" sqref="E10:F10"/>
    </sheetView>
  </sheetViews>
  <sheetFormatPr baseColWidth="10" defaultColWidth="11.23046875" defaultRowHeight="15" customHeight="1"/>
  <cols>
    <col min="1" max="1" width="14.4609375" customWidth="1"/>
    <col min="2" max="2" width="16.84375" customWidth="1"/>
    <col min="3" max="3" width="9" customWidth="1"/>
    <col min="4" max="4" width="5.07421875" customWidth="1"/>
    <col min="5" max="6" width="5.53515625" customWidth="1"/>
    <col min="7" max="7" width="6.69140625" customWidth="1"/>
    <col min="8" max="8" width="6.07421875" customWidth="1"/>
    <col min="9" max="9" width="11.07421875" customWidth="1"/>
    <col min="10" max="26" width="10.69140625" customWidth="1"/>
  </cols>
  <sheetData>
    <row r="1" spans="1:26" s="97" customFormat="1" ht="7.5" customHeight="1">
      <c r="B1" s="163"/>
      <c r="C1" s="163"/>
      <c r="D1" s="163"/>
      <c r="E1" s="163"/>
      <c r="F1" s="163"/>
      <c r="G1" s="163"/>
      <c r="H1" s="215" t="s">
        <v>180</v>
      </c>
      <c r="I1" s="163"/>
    </row>
    <row r="2" spans="1:26" ht="9.75" customHeight="1">
      <c r="A2" s="212" t="s">
        <v>182</v>
      </c>
      <c r="B2" s="825" t="s">
        <v>297</v>
      </c>
      <c r="C2" s="826"/>
      <c r="D2" s="826"/>
      <c r="E2" s="826"/>
      <c r="F2" s="826"/>
      <c r="G2" s="826"/>
      <c r="H2" s="826"/>
      <c r="I2" s="827"/>
      <c r="J2" s="21"/>
      <c r="K2" s="21"/>
      <c r="L2" s="21"/>
      <c r="M2" s="21"/>
      <c r="N2" s="21"/>
      <c r="O2" s="21"/>
      <c r="P2" s="21"/>
      <c r="Q2" s="21"/>
      <c r="R2" s="21"/>
      <c r="S2" s="21"/>
      <c r="T2" s="21"/>
      <c r="U2" s="21"/>
      <c r="V2" s="21"/>
      <c r="W2" s="21"/>
      <c r="X2" s="21"/>
      <c r="Y2" s="21"/>
      <c r="Z2" s="21"/>
    </row>
    <row r="3" spans="1:26" ht="9.75" customHeight="1">
      <c r="A3" s="213"/>
      <c r="B3" s="828"/>
      <c r="C3" s="829"/>
      <c r="D3" s="829"/>
      <c r="E3" s="829"/>
      <c r="F3" s="829"/>
      <c r="G3" s="829"/>
      <c r="H3" s="829"/>
      <c r="I3" s="830"/>
      <c r="J3" s="22"/>
      <c r="K3" s="22"/>
      <c r="L3" s="22"/>
      <c r="M3" s="22"/>
      <c r="N3" s="22"/>
      <c r="O3" s="22"/>
      <c r="P3" s="22"/>
      <c r="Q3" s="22"/>
      <c r="R3" s="22"/>
      <c r="S3" s="22"/>
      <c r="T3" s="22"/>
      <c r="U3" s="22"/>
      <c r="V3" s="22"/>
      <c r="W3" s="22"/>
      <c r="X3" s="22"/>
      <c r="Y3" s="22"/>
      <c r="Z3" s="22"/>
    </row>
    <row r="4" spans="1:26" ht="6.75" customHeight="1">
      <c r="A4" s="214"/>
      <c r="B4" s="831"/>
      <c r="C4" s="832"/>
      <c r="D4" s="832"/>
      <c r="E4" s="832"/>
      <c r="F4" s="832"/>
      <c r="G4" s="832"/>
      <c r="H4" s="832"/>
      <c r="I4" s="833"/>
      <c r="J4" s="23"/>
      <c r="K4" s="23"/>
      <c r="L4" s="23"/>
      <c r="M4" s="23"/>
      <c r="N4" s="23"/>
      <c r="O4" s="23"/>
      <c r="P4" s="23"/>
      <c r="Q4" s="23"/>
      <c r="R4" s="23"/>
      <c r="S4" s="23"/>
      <c r="T4" s="23"/>
      <c r="U4" s="23"/>
      <c r="V4" s="23"/>
      <c r="W4" s="23"/>
      <c r="X4" s="23"/>
      <c r="Y4" s="23"/>
      <c r="Z4" s="23"/>
    </row>
    <row r="5" spans="1:26" ht="6.75" customHeight="1">
      <c r="A5" s="24"/>
      <c r="B5" s="24"/>
      <c r="C5" s="18"/>
      <c r="D5" s="18"/>
      <c r="E5" s="18"/>
      <c r="F5" s="18"/>
      <c r="G5" s="19"/>
      <c r="H5" s="19"/>
      <c r="I5" s="20"/>
      <c r="J5" s="23"/>
      <c r="K5" s="23"/>
      <c r="L5" s="23"/>
      <c r="M5" s="23"/>
      <c r="N5" s="23"/>
      <c r="O5" s="23"/>
      <c r="P5" s="23"/>
      <c r="Q5" s="23"/>
      <c r="R5" s="23"/>
      <c r="S5" s="23"/>
      <c r="T5" s="23"/>
      <c r="U5" s="23"/>
      <c r="V5" s="23"/>
      <c r="W5" s="23"/>
      <c r="X5" s="23"/>
      <c r="Y5" s="23"/>
      <c r="Z5" s="23"/>
    </row>
    <row r="6" spans="1:26" ht="15.75" customHeight="1">
      <c r="A6" s="821" t="s">
        <v>28</v>
      </c>
      <c r="B6" s="822"/>
      <c r="C6" s="822"/>
      <c r="D6" s="822"/>
      <c r="E6" s="823" t="s">
        <v>30</v>
      </c>
      <c r="F6" s="822"/>
      <c r="G6" s="822"/>
      <c r="H6" s="822"/>
      <c r="I6" s="824"/>
      <c r="J6" s="23"/>
      <c r="K6" s="23"/>
      <c r="L6" s="23"/>
      <c r="M6" s="23"/>
      <c r="N6" s="23"/>
      <c r="O6" s="23"/>
      <c r="P6" s="23"/>
      <c r="Q6" s="23"/>
      <c r="R6" s="23"/>
      <c r="S6" s="23"/>
      <c r="T6" s="23"/>
      <c r="U6" s="23"/>
      <c r="V6" s="23"/>
      <c r="W6" s="23"/>
      <c r="X6" s="23"/>
      <c r="Y6" s="23"/>
      <c r="Z6" s="23"/>
    </row>
    <row r="7" spans="1:26" ht="15" customHeight="1">
      <c r="A7" s="834" t="str">
        <f>'Mode d''emploi'!D6</f>
        <v>Nom de l'établissement</v>
      </c>
      <c r="B7" s="835"/>
      <c r="C7" s="835"/>
      <c r="D7" s="836"/>
      <c r="E7" s="837" t="str">
        <f>Evaluation!E5</f>
        <v>Date (jj/mm/aaaa)</v>
      </c>
      <c r="F7" s="838"/>
      <c r="G7" s="839" t="str">
        <f>Evaluation!E8</f>
        <v>Noms et Prénoms des contributeurs</v>
      </c>
      <c r="H7" s="839"/>
      <c r="I7" s="840"/>
      <c r="J7" s="23"/>
      <c r="K7" s="23"/>
      <c r="L7" s="23"/>
      <c r="M7" s="23"/>
      <c r="N7" s="23"/>
      <c r="O7" s="23"/>
      <c r="P7" s="23"/>
      <c r="Q7" s="23"/>
      <c r="R7" s="23"/>
      <c r="S7" s="23"/>
      <c r="T7" s="23"/>
      <c r="U7" s="23"/>
      <c r="V7" s="23"/>
      <c r="W7" s="23"/>
      <c r="X7" s="23"/>
      <c r="Y7" s="23"/>
      <c r="Z7" s="23"/>
    </row>
    <row r="8" spans="1:26" ht="15" customHeight="1">
      <c r="A8" s="834" t="str">
        <f>'Mode d''emploi'!D7</f>
        <v>Nom et Prénom</v>
      </c>
      <c r="B8" s="835"/>
      <c r="C8" s="835"/>
      <c r="D8" s="836"/>
      <c r="E8" s="851" t="str">
        <f>Evaluation!E6</f>
        <v>Nom - Prénom</v>
      </c>
      <c r="F8" s="852"/>
      <c r="G8" s="839"/>
      <c r="H8" s="839"/>
      <c r="I8" s="840"/>
      <c r="J8" s="23"/>
      <c r="K8" s="23"/>
      <c r="L8" s="23"/>
      <c r="M8" s="23"/>
      <c r="N8" s="23"/>
      <c r="O8" s="23"/>
      <c r="P8" s="23"/>
      <c r="Q8" s="23"/>
      <c r="R8" s="23"/>
      <c r="S8" s="23"/>
      <c r="T8" s="23"/>
      <c r="U8" s="23"/>
      <c r="V8" s="23"/>
      <c r="W8" s="23"/>
      <c r="X8" s="23"/>
      <c r="Y8" s="23"/>
      <c r="Z8" s="23"/>
    </row>
    <row r="9" spans="1:26" ht="15" customHeight="1">
      <c r="A9" s="541" t="str">
        <f>'Mode d''emploi'!H8</f>
        <v>Tel</v>
      </c>
      <c r="B9" s="845" t="str">
        <f>'Mode d''emploi'!D8</f>
        <v>Email</v>
      </c>
      <c r="C9" s="845"/>
      <c r="D9" s="846"/>
      <c r="E9" s="849" t="str">
        <f>Evaluation!E7</f>
        <v>Tél:</v>
      </c>
      <c r="F9" s="850"/>
      <c r="G9" s="847" t="str">
        <f>Evaluation!G7</f>
        <v>Email:</v>
      </c>
      <c r="H9" s="847"/>
      <c r="I9" s="848"/>
      <c r="J9" s="23"/>
      <c r="K9" s="23"/>
      <c r="L9" s="23"/>
      <c r="M9" s="23"/>
      <c r="N9" s="23"/>
      <c r="O9" s="23"/>
      <c r="P9" s="23"/>
      <c r="Q9" s="23"/>
      <c r="R9" s="23"/>
      <c r="S9" s="23"/>
      <c r="T9" s="23"/>
      <c r="U9" s="23"/>
      <c r="V9" s="23"/>
      <c r="W9" s="23"/>
      <c r="X9" s="23"/>
      <c r="Y9" s="23"/>
      <c r="Z9" s="23"/>
    </row>
    <row r="10" spans="1:26" ht="18.75" customHeight="1">
      <c r="A10" s="853" t="s">
        <v>350</v>
      </c>
      <c r="B10" s="853"/>
      <c r="C10" s="853"/>
      <c r="D10" s="853"/>
      <c r="E10" s="844">
        <v>0.7</v>
      </c>
      <c r="F10" s="844"/>
      <c r="G10" s="216"/>
      <c r="H10" s="217"/>
      <c r="I10" s="218"/>
      <c r="J10" s="17"/>
      <c r="K10" s="17"/>
      <c r="L10" s="17"/>
      <c r="M10" s="17"/>
      <c r="N10" s="17"/>
      <c r="O10" s="17"/>
      <c r="P10" s="17"/>
      <c r="Q10" s="17"/>
      <c r="R10" s="17"/>
      <c r="S10" s="17"/>
      <c r="T10" s="17"/>
      <c r="U10" s="17"/>
      <c r="V10" s="17"/>
      <c r="W10" s="17"/>
      <c r="X10" s="17"/>
      <c r="Y10" s="17"/>
      <c r="Z10" s="17"/>
    </row>
    <row r="11" spans="1:26" ht="22.5" customHeight="1">
      <c r="A11" s="841" t="s">
        <v>342</v>
      </c>
      <c r="B11" s="842"/>
      <c r="C11" s="842"/>
      <c r="D11" s="842"/>
      <c r="E11" s="842"/>
      <c r="F11" s="842"/>
      <c r="G11" s="842"/>
      <c r="H11" s="842"/>
      <c r="I11" s="843"/>
      <c r="J11" s="118"/>
      <c r="K11" s="11"/>
      <c r="L11" s="11"/>
      <c r="M11" s="11"/>
      <c r="N11" s="11"/>
      <c r="O11" s="11"/>
      <c r="P11" s="11"/>
      <c r="Q11" s="11"/>
      <c r="R11" s="11"/>
      <c r="S11" s="11"/>
      <c r="T11" s="11"/>
      <c r="U11" s="11"/>
      <c r="V11" s="11"/>
      <c r="W11" s="11"/>
      <c r="X11" s="11"/>
      <c r="Y11" s="11"/>
      <c r="Z11" s="11"/>
    </row>
    <row r="12" spans="1:26" ht="18.75" customHeight="1">
      <c r="A12" s="219"/>
      <c r="B12" s="220"/>
      <c r="C12" s="220"/>
      <c r="D12" s="220"/>
      <c r="E12" s="220"/>
      <c r="F12" s="859" t="s">
        <v>36</v>
      </c>
      <c r="G12" s="859"/>
      <c r="H12" s="859"/>
      <c r="I12" s="860"/>
      <c r="J12" s="118"/>
      <c r="K12" s="11"/>
      <c r="L12" s="11"/>
      <c r="M12" s="11"/>
      <c r="N12" s="11"/>
      <c r="O12" s="11"/>
      <c r="P12" s="11"/>
      <c r="Q12" s="11"/>
      <c r="R12" s="11"/>
      <c r="S12" s="11"/>
      <c r="T12" s="11"/>
      <c r="U12" s="11"/>
      <c r="V12" s="11"/>
      <c r="W12" s="11"/>
      <c r="X12" s="11"/>
      <c r="Y12" s="11"/>
      <c r="Z12" s="11"/>
    </row>
    <row r="13" spans="1:26" ht="37.5" customHeight="1">
      <c r="A13" s="219"/>
      <c r="B13" s="220"/>
      <c r="C13" s="220"/>
      <c r="D13" s="220"/>
      <c r="E13" s="220"/>
      <c r="F13" s="861"/>
      <c r="G13" s="861"/>
      <c r="H13" s="861"/>
      <c r="I13" s="862"/>
      <c r="J13" s="118"/>
      <c r="K13" s="11"/>
      <c r="L13" s="11"/>
      <c r="M13" s="11"/>
      <c r="N13" s="11"/>
      <c r="O13" s="11"/>
      <c r="P13" s="11"/>
      <c r="Q13" s="11"/>
      <c r="R13" s="11"/>
      <c r="S13" s="11"/>
      <c r="T13" s="11"/>
      <c r="U13" s="11"/>
      <c r="V13" s="11"/>
      <c r="W13" s="11"/>
      <c r="X13" s="11"/>
      <c r="Y13" s="11"/>
      <c r="Z13" s="11"/>
    </row>
    <row r="14" spans="1:26" ht="26.25" customHeight="1">
      <c r="A14" s="219"/>
      <c r="B14" s="220"/>
      <c r="C14" s="220"/>
      <c r="D14" s="220"/>
      <c r="E14" s="220"/>
      <c r="F14" s="859" t="s">
        <v>37</v>
      </c>
      <c r="G14" s="859"/>
      <c r="H14" s="859"/>
      <c r="I14" s="860"/>
      <c r="J14" s="118"/>
      <c r="K14" s="11"/>
      <c r="L14" s="11"/>
      <c r="M14" s="11"/>
      <c r="N14" s="11"/>
      <c r="O14" s="11"/>
      <c r="P14" s="11"/>
      <c r="Q14" s="11"/>
      <c r="R14" s="11"/>
      <c r="S14" s="11"/>
      <c r="T14" s="11"/>
      <c r="U14" s="11"/>
      <c r="V14" s="11"/>
      <c r="W14" s="11"/>
      <c r="X14" s="11"/>
      <c r="Y14" s="11"/>
      <c r="Z14" s="11"/>
    </row>
    <row r="15" spans="1:26" ht="30" customHeight="1">
      <c r="A15" s="219"/>
      <c r="B15" s="220"/>
      <c r="C15" s="220"/>
      <c r="D15" s="220"/>
      <c r="E15" s="220"/>
      <c r="F15" s="377" t="s">
        <v>337</v>
      </c>
      <c r="G15" s="854" t="s">
        <v>338</v>
      </c>
      <c r="H15" s="854"/>
      <c r="I15" s="378" t="s">
        <v>339</v>
      </c>
      <c r="J15" s="118"/>
      <c r="K15" s="11"/>
      <c r="L15" s="11"/>
      <c r="M15" s="11"/>
      <c r="N15" s="11"/>
      <c r="O15" s="11"/>
      <c r="P15" s="11"/>
      <c r="Q15" s="11"/>
      <c r="R15" s="11"/>
      <c r="S15" s="11"/>
      <c r="T15" s="11"/>
      <c r="U15" s="11"/>
      <c r="V15" s="11"/>
      <c r="W15" s="11"/>
      <c r="X15" s="11"/>
      <c r="Y15" s="11"/>
      <c r="Z15" s="11"/>
    </row>
    <row r="16" spans="1:26" ht="37.5" customHeight="1">
      <c r="A16" s="219"/>
      <c r="B16" s="220"/>
      <c r="C16" s="220"/>
      <c r="D16" s="220"/>
      <c r="E16" s="220"/>
      <c r="F16" s="855" t="s">
        <v>40</v>
      </c>
      <c r="G16" s="855"/>
      <c r="H16" s="855"/>
      <c r="I16" s="856"/>
      <c r="J16" s="118"/>
      <c r="K16" s="11"/>
      <c r="L16" s="11"/>
      <c r="M16" s="11"/>
      <c r="N16" s="11"/>
      <c r="O16" s="11"/>
      <c r="P16" s="11"/>
      <c r="Q16" s="11"/>
      <c r="R16" s="11"/>
      <c r="S16" s="11"/>
      <c r="T16" s="11"/>
      <c r="U16" s="11"/>
      <c r="V16" s="11"/>
      <c r="W16" s="11"/>
      <c r="X16" s="11"/>
      <c r="Y16" s="11"/>
      <c r="Z16" s="11"/>
    </row>
    <row r="17" spans="1:26" ht="37.5" customHeight="1">
      <c r="A17" s="219"/>
      <c r="B17" s="220"/>
      <c r="C17" s="220"/>
      <c r="D17" s="220"/>
      <c r="E17" s="220"/>
      <c r="F17" s="855" t="s">
        <v>41</v>
      </c>
      <c r="G17" s="855"/>
      <c r="H17" s="855"/>
      <c r="I17" s="856"/>
      <c r="J17" s="118"/>
      <c r="K17" s="11"/>
      <c r="L17" s="11"/>
      <c r="M17" s="11"/>
      <c r="N17" s="11"/>
      <c r="O17" s="11"/>
      <c r="P17" s="11"/>
      <c r="Q17" s="11"/>
      <c r="R17" s="11"/>
      <c r="S17" s="11"/>
      <c r="T17" s="11"/>
      <c r="U17" s="11"/>
      <c r="V17" s="11"/>
      <c r="W17" s="11"/>
      <c r="X17" s="11"/>
      <c r="Y17" s="11"/>
      <c r="Z17" s="11"/>
    </row>
    <row r="18" spans="1:26" ht="37.5" customHeight="1">
      <c r="A18" s="221"/>
      <c r="B18" s="222"/>
      <c r="C18" s="222"/>
      <c r="D18" s="222"/>
      <c r="E18" s="222"/>
      <c r="F18" s="857" t="s">
        <v>43</v>
      </c>
      <c r="G18" s="857"/>
      <c r="H18" s="857"/>
      <c r="I18" s="858"/>
      <c r="J18" s="118"/>
      <c r="K18" s="11"/>
      <c r="L18" s="11"/>
      <c r="M18" s="11"/>
      <c r="N18" s="11"/>
      <c r="O18" s="11"/>
      <c r="P18" s="11"/>
      <c r="Q18" s="11"/>
      <c r="R18" s="11"/>
      <c r="S18" s="11"/>
      <c r="T18" s="11"/>
      <c r="U18" s="11"/>
      <c r="V18" s="11"/>
      <c r="W18" s="11"/>
      <c r="X18" s="11"/>
      <c r="Y18" s="11"/>
      <c r="Z18" s="11"/>
    </row>
    <row r="19" spans="1:26" ht="7.5" customHeight="1">
      <c r="J19" s="118"/>
      <c r="K19" s="11"/>
      <c r="L19" s="11"/>
      <c r="M19" s="11"/>
      <c r="N19" s="11"/>
      <c r="O19" s="11"/>
      <c r="P19" s="11"/>
      <c r="Q19" s="11"/>
      <c r="R19" s="11"/>
      <c r="S19" s="11"/>
      <c r="T19" s="11"/>
      <c r="U19" s="11"/>
      <c r="V19" s="11"/>
      <c r="W19" s="11"/>
      <c r="X19" s="11"/>
      <c r="Y19" s="11"/>
      <c r="Z19" s="11"/>
    </row>
    <row r="20" spans="1:26" ht="24.75" customHeight="1">
      <c r="A20" s="371" t="s">
        <v>89</v>
      </c>
      <c r="B20" s="372" t="s">
        <v>178</v>
      </c>
      <c r="C20" s="372" t="s">
        <v>340</v>
      </c>
      <c r="D20" s="372" t="s">
        <v>341</v>
      </c>
      <c r="E20" s="372" t="s">
        <v>90</v>
      </c>
      <c r="F20" s="372" t="s">
        <v>91</v>
      </c>
      <c r="G20" s="372" t="s">
        <v>9</v>
      </c>
      <c r="H20" s="372" t="s">
        <v>10</v>
      </c>
      <c r="I20" s="373" t="s">
        <v>11</v>
      </c>
      <c r="J20" s="11"/>
      <c r="K20" s="11"/>
      <c r="L20" s="11"/>
      <c r="M20" s="11"/>
      <c r="N20" s="11"/>
      <c r="O20" s="11"/>
      <c r="P20" s="11"/>
      <c r="Q20" s="11"/>
      <c r="R20" s="11"/>
      <c r="S20" s="11"/>
      <c r="T20" s="11"/>
      <c r="U20" s="11"/>
      <c r="V20" s="11"/>
      <c r="W20" s="11"/>
      <c r="X20" s="11"/>
      <c r="Y20" s="11"/>
      <c r="Z20" s="11"/>
    </row>
    <row r="21" spans="1:26" ht="32.25" customHeight="1">
      <c r="A21" s="394" t="s">
        <v>276</v>
      </c>
      <c r="B21" s="398" t="s">
        <v>141</v>
      </c>
      <c r="C21" s="374"/>
      <c r="D21" s="374"/>
      <c r="E21" s="25" t="s">
        <v>142</v>
      </c>
      <c r="F21" s="26" t="s">
        <v>160</v>
      </c>
      <c r="G21" s="27" t="str">
        <f>IFERROR(VLOOKUP(H21,Utilitaires!$B$20:$D$30,3),"")</f>
        <v/>
      </c>
      <c r="H21" s="28" t="str">
        <f>IFERROR(AVERAGE(Evaluation!F17),"")</f>
        <v/>
      </c>
      <c r="I21" s="223" t="str">
        <f>IFERROR(VLOOKUP(H21,Utilitaires!M47:O57,2),"")</f>
        <v/>
      </c>
      <c r="J21" s="11"/>
      <c r="K21" s="11"/>
      <c r="L21" s="11"/>
      <c r="M21" s="11"/>
      <c r="N21" s="11"/>
      <c r="O21" s="11"/>
      <c r="P21" s="11"/>
      <c r="Q21" s="11"/>
      <c r="R21" s="11"/>
      <c r="S21" s="11"/>
      <c r="T21" s="11"/>
      <c r="U21" s="11"/>
      <c r="V21" s="11"/>
      <c r="W21" s="11"/>
      <c r="X21" s="11"/>
      <c r="Y21" s="11"/>
      <c r="Z21" s="11"/>
    </row>
    <row r="22" spans="1:26" ht="32.25" customHeight="1">
      <c r="A22" s="395" t="s">
        <v>277</v>
      </c>
      <c r="B22" s="398" t="s">
        <v>209</v>
      </c>
      <c r="C22" s="374"/>
      <c r="D22" s="374"/>
      <c r="E22" s="25" t="s">
        <v>87</v>
      </c>
      <c r="F22" s="26" t="s">
        <v>161</v>
      </c>
      <c r="G22" s="27" t="str">
        <f>IFERROR(VLOOKUP(H22,Utilitaires!B21:D32,3),"")</f>
        <v/>
      </c>
      <c r="H22" s="28" t="str">
        <f>IFERROR(AVERAGE(Evaluation!F102,Evaluation!F103),"")</f>
        <v/>
      </c>
      <c r="I22" s="223" t="str">
        <f>IFERROR(VLOOKUP(H22,Utilitaires!M47:O57,2),"")</f>
        <v/>
      </c>
      <c r="J22" s="11"/>
      <c r="K22" s="11"/>
      <c r="L22" s="11"/>
      <c r="M22" s="11"/>
      <c r="N22" s="11"/>
      <c r="O22" s="11"/>
      <c r="P22" s="11"/>
      <c r="Q22" s="11"/>
      <c r="R22" s="11"/>
      <c r="S22" s="11"/>
      <c r="T22" s="11"/>
      <c r="U22" s="11"/>
      <c r="V22" s="11"/>
      <c r="W22" s="11"/>
      <c r="X22" s="11"/>
      <c r="Y22" s="11"/>
      <c r="Z22" s="11"/>
    </row>
    <row r="23" spans="1:26" ht="32.25" customHeight="1">
      <c r="A23" s="395" t="s">
        <v>278</v>
      </c>
      <c r="B23" s="398" t="s">
        <v>152</v>
      </c>
      <c r="C23" s="374"/>
      <c r="D23" s="374"/>
      <c r="E23" s="25">
        <v>7</v>
      </c>
      <c r="F23" s="26" t="s">
        <v>162</v>
      </c>
      <c r="G23" s="27" t="str">
        <f>IFERROR(VLOOKUP(H23,Utilitaires!B21:D32,3),"")</f>
        <v/>
      </c>
      <c r="H23" s="28" t="str">
        <f>IFERROR(AVERAGE(Evaluation!F53,Evaluation!F55,Evaluation!F57),"")</f>
        <v/>
      </c>
      <c r="I23" s="223" t="str">
        <f>IFERROR(VLOOKUP(H23,Utilitaires!M47:O57,2),"")</f>
        <v/>
      </c>
      <c r="J23" s="11"/>
      <c r="K23" s="11"/>
      <c r="L23" s="11"/>
      <c r="M23" s="11"/>
      <c r="N23" s="11"/>
      <c r="O23" s="11"/>
      <c r="P23" s="11"/>
      <c r="Q23" s="11"/>
      <c r="R23" s="11"/>
      <c r="S23" s="11"/>
      <c r="T23" s="11"/>
      <c r="U23" s="11"/>
      <c r="V23" s="11"/>
      <c r="W23" s="11"/>
      <c r="X23" s="11"/>
      <c r="Y23" s="11"/>
      <c r="Z23" s="11"/>
    </row>
    <row r="24" spans="1:26" ht="32.25" customHeight="1">
      <c r="A24" s="395" t="s">
        <v>279</v>
      </c>
      <c r="B24" s="398" t="s">
        <v>208</v>
      </c>
      <c r="C24" s="375"/>
      <c r="D24" s="375"/>
      <c r="E24" s="25">
        <v>8</v>
      </c>
      <c r="F24" s="26" t="s">
        <v>163</v>
      </c>
      <c r="G24" s="27" t="str">
        <f>IFERROR(VLOOKUP(H24,Utilitaires!B21:D32,3),"")</f>
        <v/>
      </c>
      <c r="H24" s="28" t="str">
        <f>IFERROR(AVERAGE(Evaluation!F64,Evaluation!F68,Evaluation!F72,Evaluation!F73,Evaluation!F74),"")</f>
        <v/>
      </c>
      <c r="I24" s="223" t="str">
        <f>IFERROR(VLOOKUP(H24,Utilitaires!M47:O57,2),"")</f>
        <v/>
      </c>
      <c r="J24" s="11"/>
      <c r="K24" s="11"/>
      <c r="L24" s="11"/>
      <c r="M24" s="11"/>
      <c r="N24" s="11"/>
      <c r="O24" s="11"/>
      <c r="P24" s="11"/>
      <c r="Q24" s="11"/>
      <c r="R24" s="11"/>
      <c r="S24" s="11"/>
      <c r="T24" s="11"/>
      <c r="U24" s="11"/>
      <c r="V24" s="11"/>
      <c r="W24" s="11"/>
      <c r="X24" s="11"/>
      <c r="Y24" s="11"/>
      <c r="Z24" s="11"/>
    </row>
    <row r="25" spans="1:26" ht="84.75" customHeight="1">
      <c r="A25" s="395" t="s">
        <v>280</v>
      </c>
      <c r="B25" s="398" t="s">
        <v>272</v>
      </c>
      <c r="C25" s="375"/>
      <c r="D25" s="375"/>
      <c r="E25" s="25" t="s">
        <v>143</v>
      </c>
      <c r="F25" s="26" t="s">
        <v>164</v>
      </c>
      <c r="G25" s="27" t="str">
        <f>IFERROR(VLOOKUP(H25,Utilitaires!$B$20:$D$30,3),"")</f>
        <v/>
      </c>
      <c r="H25" s="28" t="str">
        <f>IFERROR(AVERAGE(Evaluation!F94,Evaluation!F95),"")</f>
        <v/>
      </c>
      <c r="I25" s="223" t="str">
        <f>IFERROR(VLOOKUP(H25,Utilitaires!M47:O56,2),"")</f>
        <v/>
      </c>
      <c r="J25" s="11"/>
      <c r="K25" s="11"/>
      <c r="L25" s="11"/>
      <c r="M25" s="11"/>
      <c r="N25" s="11"/>
      <c r="O25" s="11"/>
      <c r="P25" s="11"/>
      <c r="Q25" s="11"/>
      <c r="R25" s="11"/>
      <c r="S25" s="11"/>
      <c r="T25" s="11"/>
      <c r="U25" s="11"/>
      <c r="V25" s="11"/>
      <c r="W25" s="11"/>
      <c r="X25" s="11"/>
      <c r="Y25" s="11"/>
      <c r="Z25" s="11"/>
    </row>
    <row r="26" spans="1:26" ht="51" customHeight="1">
      <c r="A26" s="395" t="s">
        <v>281</v>
      </c>
      <c r="B26" s="398" t="s">
        <v>273</v>
      </c>
      <c r="C26" s="375"/>
      <c r="D26" s="375"/>
      <c r="E26" s="25" t="s">
        <v>177</v>
      </c>
      <c r="F26" s="26" t="s">
        <v>165</v>
      </c>
      <c r="G26" s="27" t="str">
        <f>IFERROR(VLOOKUP(H26,Utilitaires!B21:D32,3),"")</f>
        <v/>
      </c>
      <c r="H26" s="28" t="str">
        <f>IFERROR(AVERAGE(Evaluation!F118,Evaluation!F122,Evaluation!F123),"")</f>
        <v/>
      </c>
      <c r="I26" s="223" t="str">
        <f>IFERROR(VLOOKUP(H26,Utilitaires!M47:O57,2),"")</f>
        <v/>
      </c>
      <c r="J26" s="11"/>
      <c r="K26" s="11"/>
      <c r="L26" s="11"/>
      <c r="M26" s="11"/>
      <c r="N26" s="11"/>
      <c r="O26" s="11"/>
      <c r="P26" s="11"/>
      <c r="Q26" s="11"/>
      <c r="R26" s="11"/>
      <c r="S26" s="11"/>
      <c r="T26" s="11"/>
      <c r="U26" s="11"/>
      <c r="V26" s="11"/>
      <c r="W26" s="11"/>
      <c r="X26" s="11"/>
      <c r="Y26" s="11"/>
      <c r="Z26" s="11"/>
    </row>
    <row r="27" spans="1:26" ht="36.75" customHeight="1">
      <c r="A27" s="396" t="s">
        <v>282</v>
      </c>
      <c r="B27" s="399" t="s">
        <v>274</v>
      </c>
      <c r="C27" s="375"/>
      <c r="D27" s="375"/>
      <c r="E27" s="25" t="s">
        <v>92</v>
      </c>
      <c r="F27" s="26" t="s">
        <v>166</v>
      </c>
      <c r="G27" s="27" t="str">
        <f>IFERROR(VLOOKUP(H27,Utilitaires!$B$19:$D$32,3),"")</f>
        <v/>
      </c>
      <c r="H27" s="28" t="str">
        <f>IFERROR(AVERAGE(Evaluation!F108,Evaluation!F109,Evaluation!F112,Evaluation!F114),"")</f>
        <v/>
      </c>
      <c r="I27" s="223" t="str">
        <f>IFERROR(VLOOKUP(H27,Utilitaires!M47:O57,2),"")</f>
        <v/>
      </c>
      <c r="J27" s="11"/>
      <c r="K27" s="11"/>
      <c r="L27" s="11"/>
      <c r="M27" s="11"/>
      <c r="N27" s="11"/>
      <c r="O27" s="11"/>
      <c r="P27" s="11"/>
      <c r="Q27" s="11"/>
      <c r="R27" s="11"/>
      <c r="S27" s="11"/>
      <c r="T27" s="11"/>
      <c r="U27" s="11"/>
      <c r="V27" s="11"/>
      <c r="W27" s="11"/>
      <c r="X27" s="11"/>
      <c r="Y27" s="11"/>
      <c r="Z27" s="11"/>
    </row>
    <row r="28" spans="1:26" ht="26.25" customHeight="1">
      <c r="A28" s="394" t="s">
        <v>283</v>
      </c>
      <c r="B28" s="398" t="s">
        <v>275</v>
      </c>
      <c r="C28" s="375"/>
      <c r="D28" s="375"/>
      <c r="E28" s="25" t="s">
        <v>176</v>
      </c>
      <c r="F28" s="26" t="s">
        <v>167</v>
      </c>
      <c r="G28" s="27" t="str">
        <f>IFERROR(VLOOKUP(H28,Utilitaires!B21:D32,3),"")</f>
        <v/>
      </c>
      <c r="H28" s="28" t="str">
        <f>IFERROR(AVERAGE(Evaluation!F53,Evaluation!F54),"")</f>
        <v/>
      </c>
      <c r="I28" s="223" t="str">
        <f>IFERROR(VLOOKUP(H28,Utilitaires!M47:O57,2),"")</f>
        <v/>
      </c>
      <c r="J28" s="11"/>
      <c r="K28" s="11"/>
      <c r="L28" s="11"/>
      <c r="M28" s="11"/>
      <c r="N28" s="11"/>
      <c r="O28" s="11"/>
      <c r="P28" s="11"/>
      <c r="Q28" s="11"/>
      <c r="R28" s="11"/>
      <c r="S28" s="11"/>
      <c r="T28" s="11"/>
      <c r="U28" s="11"/>
      <c r="V28" s="11"/>
      <c r="W28" s="11"/>
      <c r="X28" s="11"/>
      <c r="Y28" s="11"/>
      <c r="Z28" s="11"/>
    </row>
    <row r="29" spans="1:26" ht="30.75" customHeight="1">
      <c r="A29" s="397" t="s">
        <v>298</v>
      </c>
      <c r="B29" s="400" t="s">
        <v>212</v>
      </c>
      <c r="C29" s="376"/>
      <c r="D29" s="376"/>
      <c r="E29" s="224">
        <v>6</v>
      </c>
      <c r="F29" s="225" t="s">
        <v>168</v>
      </c>
      <c r="G29" s="226" t="str">
        <f>IFERROR(VLOOKUP(H29,Utilitaires!B21:D32,3),"")</f>
        <v/>
      </c>
      <c r="H29" s="227" t="str">
        <f>IFERROR(AVERAGE(Evaluation!F34,Evaluation!F44),"")</f>
        <v/>
      </c>
      <c r="I29" s="228" t="str">
        <f>IFERROR(VLOOKUP(H29,Utilitaires!M47:O57,2),"")</f>
        <v/>
      </c>
      <c r="J29" s="11"/>
      <c r="K29" s="11"/>
      <c r="L29" s="11"/>
      <c r="M29" s="11"/>
      <c r="N29" s="11"/>
      <c r="O29" s="11"/>
      <c r="P29" s="11"/>
      <c r="Q29" s="11"/>
      <c r="R29" s="11"/>
      <c r="S29" s="11"/>
      <c r="T29" s="11"/>
      <c r="U29" s="11"/>
      <c r="V29" s="11"/>
      <c r="W29" s="11"/>
      <c r="X29" s="11"/>
      <c r="Y29" s="11"/>
      <c r="Z29" s="11"/>
    </row>
    <row r="30" spans="1:26" ht="26.25" customHeight="1">
      <c r="J30" s="11"/>
      <c r="K30" s="11"/>
      <c r="L30" s="11"/>
      <c r="M30" s="11"/>
      <c r="N30" s="11"/>
      <c r="O30" s="11"/>
      <c r="P30" s="11"/>
      <c r="Q30" s="11"/>
      <c r="R30" s="11"/>
      <c r="S30" s="11"/>
      <c r="T30" s="11"/>
      <c r="U30" s="11"/>
      <c r="V30" s="11"/>
      <c r="W30" s="11"/>
      <c r="X30" s="11"/>
      <c r="Y30" s="11"/>
      <c r="Z30" s="11"/>
    </row>
    <row r="31" spans="1:26" ht="9.75" customHeight="1">
      <c r="K31" s="11"/>
      <c r="L31" s="11"/>
      <c r="M31" s="11"/>
      <c r="N31" s="11"/>
      <c r="O31" s="11"/>
      <c r="P31" s="11"/>
      <c r="Q31" s="11"/>
      <c r="R31" s="11"/>
      <c r="S31" s="11"/>
      <c r="T31" s="11"/>
      <c r="U31" s="11"/>
      <c r="V31" s="11"/>
      <c r="W31" s="11"/>
      <c r="X31" s="11"/>
      <c r="Y31" s="11"/>
      <c r="Z31" s="11"/>
    </row>
    <row r="32" spans="1:26" ht="9.75" customHeight="1">
      <c r="J32" s="11"/>
      <c r="K32" s="11"/>
      <c r="L32" s="11"/>
      <c r="M32" s="11"/>
      <c r="N32" s="11"/>
      <c r="O32" s="11"/>
      <c r="P32" s="11"/>
      <c r="Q32" s="11"/>
      <c r="R32" s="11"/>
      <c r="S32" s="11"/>
      <c r="T32" s="11"/>
      <c r="U32" s="11"/>
      <c r="V32" s="11"/>
      <c r="W32" s="11"/>
      <c r="X32" s="11"/>
      <c r="Y32" s="11"/>
      <c r="Z32" s="11"/>
    </row>
    <row r="33" spans="1:26" ht="9.75" customHeight="1">
      <c r="J33" s="11"/>
      <c r="K33" s="11"/>
      <c r="L33" s="11"/>
      <c r="M33" s="11"/>
      <c r="N33" s="11"/>
      <c r="O33" s="11"/>
      <c r="P33" s="11"/>
      <c r="Q33" s="11"/>
      <c r="R33" s="11"/>
      <c r="S33" s="11"/>
      <c r="T33" s="11"/>
      <c r="U33" s="11"/>
      <c r="V33" s="11"/>
      <c r="W33" s="11"/>
      <c r="X33" s="11"/>
      <c r="Y33" s="11"/>
      <c r="Z33" s="11"/>
    </row>
    <row r="34" spans="1:26" ht="9.75" customHeight="1">
      <c r="J34" s="11"/>
      <c r="K34" s="11"/>
      <c r="L34" s="11"/>
      <c r="M34" s="11"/>
      <c r="N34" s="11"/>
      <c r="O34" s="11"/>
      <c r="P34" s="11"/>
      <c r="Q34" s="11"/>
      <c r="R34" s="11"/>
      <c r="S34" s="11"/>
      <c r="T34" s="11"/>
      <c r="U34" s="11"/>
      <c r="V34" s="11"/>
      <c r="W34" s="11"/>
      <c r="X34" s="11"/>
      <c r="Y34" s="11"/>
      <c r="Z34" s="11"/>
    </row>
    <row r="35" spans="1:26" ht="9.75" customHeight="1">
      <c r="J35" s="11"/>
      <c r="K35" s="11"/>
      <c r="L35" s="11"/>
      <c r="M35" s="11"/>
      <c r="N35" s="11"/>
      <c r="O35" s="11"/>
      <c r="P35" s="11"/>
      <c r="Q35" s="11"/>
      <c r="R35" s="11"/>
      <c r="S35" s="11"/>
      <c r="T35" s="11"/>
      <c r="U35" s="11"/>
      <c r="V35" s="11"/>
      <c r="W35" s="11"/>
      <c r="X35" s="11"/>
      <c r="Y35" s="11"/>
      <c r="Z35" s="11"/>
    </row>
    <row r="36" spans="1:26" ht="9.75" customHeight="1">
      <c r="J36" s="11"/>
      <c r="K36" s="11"/>
      <c r="L36" s="11"/>
      <c r="M36" s="11"/>
      <c r="N36" s="11"/>
      <c r="O36" s="11"/>
      <c r="P36" s="11"/>
      <c r="Q36" s="11"/>
      <c r="R36" s="11"/>
      <c r="S36" s="11"/>
      <c r="T36" s="11"/>
      <c r="U36" s="11"/>
      <c r="V36" s="11"/>
      <c r="W36" s="11"/>
      <c r="X36" s="11"/>
      <c r="Y36" s="11"/>
      <c r="Z36" s="11"/>
    </row>
    <row r="37" spans="1:26" ht="9.75" customHeight="1">
      <c r="J37" s="11"/>
      <c r="K37" s="11"/>
      <c r="L37" s="11"/>
      <c r="M37" s="11"/>
      <c r="N37" s="11"/>
      <c r="O37" s="11"/>
      <c r="P37" s="11"/>
      <c r="Q37" s="11"/>
      <c r="R37" s="11"/>
      <c r="S37" s="11"/>
      <c r="T37" s="11"/>
      <c r="U37" s="11"/>
      <c r="V37" s="11"/>
      <c r="W37" s="11"/>
      <c r="X37" s="11"/>
      <c r="Y37" s="11"/>
      <c r="Z37" s="11"/>
    </row>
    <row r="38" spans="1:26" ht="9.75" customHeight="1">
      <c r="J38" s="11"/>
      <c r="K38" s="11"/>
      <c r="L38" s="11"/>
      <c r="M38" s="11"/>
      <c r="N38" s="11"/>
      <c r="O38" s="11"/>
      <c r="P38" s="11"/>
      <c r="Q38" s="11"/>
      <c r="R38" s="11"/>
      <c r="S38" s="11"/>
      <c r="T38" s="11"/>
      <c r="U38" s="11"/>
      <c r="V38" s="11"/>
      <c r="W38" s="11"/>
      <c r="X38" s="11"/>
      <c r="Y38" s="11"/>
      <c r="Z38" s="11"/>
    </row>
    <row r="39" spans="1:26" ht="9.75" customHeight="1">
      <c r="J39" s="11"/>
      <c r="K39" s="11"/>
      <c r="L39" s="11"/>
      <c r="M39" s="11"/>
      <c r="N39" s="11"/>
      <c r="O39" s="11"/>
      <c r="P39" s="11"/>
      <c r="Q39" s="11"/>
      <c r="R39" s="11"/>
      <c r="S39" s="11"/>
      <c r="T39" s="11"/>
      <c r="U39" s="11"/>
      <c r="V39" s="11"/>
      <c r="W39" s="11"/>
      <c r="X39" s="11"/>
      <c r="Y39" s="11"/>
      <c r="Z39" s="11"/>
    </row>
    <row r="40" spans="1:26" ht="9.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9.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9.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9.75" customHeight="1">
      <c r="A43" s="11"/>
      <c r="B43" s="11"/>
      <c r="C43" s="11"/>
      <c r="D43" s="11"/>
      <c r="E43" s="11"/>
      <c r="F43" s="11"/>
      <c r="G43" s="11"/>
      <c r="H43" s="11"/>
      <c r="I43" s="11"/>
      <c r="K43" s="11"/>
      <c r="L43" s="11"/>
      <c r="M43" s="11"/>
      <c r="N43" s="11"/>
      <c r="O43" s="11"/>
      <c r="P43" s="11"/>
      <c r="Q43" s="11"/>
      <c r="R43" s="11"/>
      <c r="S43" s="11"/>
      <c r="T43" s="11"/>
      <c r="U43" s="11"/>
      <c r="V43" s="11"/>
      <c r="W43" s="11"/>
      <c r="X43" s="11"/>
      <c r="Y43" s="11"/>
      <c r="Z43" s="11"/>
    </row>
    <row r="44" spans="1:26" ht="9.75" customHeight="1">
      <c r="K44" s="11"/>
      <c r="L44" s="11"/>
      <c r="M44" s="11"/>
      <c r="N44" s="11"/>
      <c r="O44" s="11"/>
      <c r="P44" s="11"/>
      <c r="Q44" s="11"/>
      <c r="R44" s="11"/>
      <c r="S44" s="11"/>
      <c r="T44" s="11"/>
      <c r="U44" s="11"/>
      <c r="V44" s="11"/>
      <c r="W44" s="11"/>
      <c r="X44" s="11"/>
      <c r="Y44" s="11"/>
      <c r="Z44" s="11"/>
    </row>
    <row r="45" spans="1:26" ht="9.75" customHeight="1">
      <c r="K45" s="11"/>
      <c r="L45" s="11"/>
      <c r="M45" s="11"/>
      <c r="N45" s="11"/>
      <c r="O45" s="11"/>
      <c r="P45" s="11"/>
      <c r="Q45" s="11"/>
      <c r="R45" s="11"/>
      <c r="S45" s="11"/>
      <c r="T45" s="11"/>
      <c r="U45" s="11"/>
      <c r="V45" s="11"/>
      <c r="W45" s="11"/>
      <c r="X45" s="11"/>
      <c r="Y45" s="11"/>
      <c r="Z45" s="11"/>
    </row>
    <row r="46" spans="1:26" ht="9.75" customHeight="1">
      <c r="K46" s="11"/>
      <c r="L46" s="11"/>
      <c r="M46" s="11"/>
      <c r="N46" s="11"/>
      <c r="O46" s="11"/>
      <c r="P46" s="11"/>
      <c r="Q46" s="11"/>
      <c r="R46" s="11"/>
      <c r="S46" s="11"/>
      <c r="T46" s="11"/>
      <c r="U46" s="11"/>
      <c r="V46" s="11"/>
      <c r="W46" s="11"/>
      <c r="X46" s="11"/>
      <c r="Y46" s="11"/>
      <c r="Z46" s="11"/>
    </row>
    <row r="47" spans="1:26" ht="9.75" customHeight="1">
      <c r="K47" s="11"/>
      <c r="L47" s="11"/>
      <c r="M47" s="11"/>
      <c r="N47" s="11"/>
      <c r="O47" s="11"/>
      <c r="P47" s="11"/>
      <c r="Q47" s="11"/>
      <c r="R47" s="11"/>
      <c r="S47" s="11"/>
      <c r="T47" s="11"/>
      <c r="U47" s="11"/>
      <c r="V47" s="11"/>
      <c r="W47" s="11"/>
      <c r="X47" s="11"/>
      <c r="Y47" s="11"/>
      <c r="Z47" s="11"/>
    </row>
    <row r="48" spans="1:26" ht="9.75" customHeight="1">
      <c r="K48" s="11"/>
      <c r="L48" s="11"/>
      <c r="M48" s="11"/>
      <c r="N48" s="11"/>
      <c r="O48" s="11"/>
      <c r="P48" s="11"/>
      <c r="Q48" s="11"/>
      <c r="R48" s="11"/>
      <c r="S48" s="11"/>
      <c r="T48" s="11"/>
      <c r="U48" s="11"/>
      <c r="V48" s="11"/>
      <c r="W48" s="11"/>
      <c r="X48" s="11"/>
      <c r="Y48" s="11"/>
      <c r="Z48" s="11"/>
    </row>
    <row r="49" spans="10:26" ht="9.75" customHeight="1">
      <c r="K49" s="11"/>
      <c r="L49" s="11"/>
      <c r="M49" s="11"/>
      <c r="N49" s="11"/>
      <c r="O49" s="11"/>
      <c r="P49" s="11"/>
      <c r="Q49" s="11"/>
      <c r="R49" s="11"/>
      <c r="S49" s="11"/>
      <c r="T49" s="11"/>
      <c r="U49" s="11"/>
      <c r="V49" s="11"/>
      <c r="W49" s="11"/>
      <c r="X49" s="11"/>
      <c r="Y49" s="11"/>
      <c r="Z49" s="11"/>
    </row>
    <row r="50" spans="10:26" ht="9.75" customHeight="1">
      <c r="J50" s="11"/>
      <c r="K50" s="11"/>
      <c r="L50" s="11"/>
      <c r="M50" s="11"/>
      <c r="N50" s="11"/>
      <c r="O50" s="11"/>
      <c r="P50" s="11"/>
      <c r="Q50" s="11"/>
      <c r="R50" s="11"/>
      <c r="S50" s="11"/>
      <c r="T50" s="11"/>
      <c r="U50" s="11"/>
      <c r="V50" s="11"/>
      <c r="W50" s="11"/>
      <c r="X50" s="11"/>
      <c r="Y50" s="11"/>
      <c r="Z50" s="11"/>
    </row>
    <row r="51" spans="10:26" ht="9.75" customHeight="1">
      <c r="J51" s="11"/>
      <c r="K51" s="11"/>
      <c r="L51" s="11"/>
      <c r="M51" s="11"/>
      <c r="N51" s="11"/>
      <c r="O51" s="11"/>
      <c r="P51" s="11"/>
      <c r="Q51" s="11"/>
      <c r="R51" s="11"/>
      <c r="S51" s="11"/>
      <c r="T51" s="11"/>
      <c r="U51" s="11"/>
      <c r="V51" s="11"/>
      <c r="W51" s="11"/>
      <c r="X51" s="11"/>
      <c r="Y51" s="11"/>
      <c r="Z51" s="11"/>
    </row>
    <row r="52" spans="10:26" ht="9.75" customHeight="1">
      <c r="J52" s="11"/>
      <c r="K52" s="11"/>
      <c r="L52" s="11"/>
      <c r="M52" s="11"/>
      <c r="N52" s="11"/>
      <c r="O52" s="11"/>
      <c r="P52" s="11"/>
      <c r="Q52" s="11"/>
      <c r="R52" s="11"/>
      <c r="S52" s="11"/>
      <c r="T52" s="11"/>
      <c r="U52" s="11"/>
      <c r="V52" s="11"/>
      <c r="W52" s="11"/>
      <c r="X52" s="11"/>
      <c r="Y52" s="11"/>
      <c r="Z52" s="11"/>
    </row>
    <row r="53" spans="10:26" ht="9.75" customHeight="1">
      <c r="J53" s="11"/>
      <c r="K53" s="11"/>
      <c r="L53" s="11"/>
      <c r="M53" s="11"/>
      <c r="N53" s="11"/>
      <c r="O53" s="11"/>
      <c r="P53" s="11"/>
      <c r="Q53" s="11"/>
      <c r="R53" s="11"/>
      <c r="S53" s="11"/>
      <c r="T53" s="11"/>
      <c r="U53" s="11"/>
      <c r="V53" s="11"/>
      <c r="W53" s="11"/>
      <c r="X53" s="11"/>
      <c r="Y53" s="11"/>
      <c r="Z53" s="11"/>
    </row>
    <row r="54" spans="10:26" ht="9.75" customHeight="1">
      <c r="J54" s="11"/>
      <c r="K54" s="11"/>
      <c r="L54" s="11"/>
      <c r="M54" s="11"/>
      <c r="N54" s="11"/>
      <c r="O54" s="11"/>
      <c r="P54" s="11"/>
      <c r="Q54" s="11"/>
      <c r="R54" s="11"/>
      <c r="S54" s="11"/>
      <c r="T54" s="11"/>
      <c r="U54" s="11"/>
      <c r="V54" s="11"/>
      <c r="W54" s="11"/>
      <c r="X54" s="11"/>
      <c r="Y54" s="11"/>
      <c r="Z54" s="11"/>
    </row>
    <row r="55" spans="10:26" ht="9.75" customHeight="1">
      <c r="J55" s="11"/>
      <c r="K55" s="11"/>
      <c r="L55" s="11"/>
      <c r="M55" s="11"/>
      <c r="N55" s="11"/>
      <c r="O55" s="11"/>
      <c r="P55" s="11"/>
      <c r="Q55" s="11"/>
      <c r="R55" s="11"/>
      <c r="S55" s="11"/>
      <c r="T55" s="11"/>
      <c r="U55" s="11"/>
      <c r="V55" s="11"/>
      <c r="W55" s="11"/>
      <c r="X55" s="11"/>
      <c r="Y55" s="11"/>
      <c r="Z55" s="11"/>
    </row>
    <row r="56" spans="10:26" ht="9.75" customHeight="1">
      <c r="J56" s="11"/>
      <c r="K56" s="11"/>
      <c r="L56" s="11"/>
      <c r="M56" s="11"/>
      <c r="N56" s="11"/>
      <c r="O56" s="11"/>
      <c r="P56" s="11"/>
      <c r="Q56" s="11"/>
      <c r="R56" s="11"/>
      <c r="S56" s="11"/>
      <c r="T56" s="11"/>
      <c r="U56" s="11"/>
      <c r="V56" s="11"/>
      <c r="W56" s="11"/>
      <c r="X56" s="11"/>
      <c r="Y56" s="11"/>
      <c r="Z56" s="11"/>
    </row>
    <row r="57" spans="10:26" ht="9.75" customHeight="1">
      <c r="J57" s="11"/>
      <c r="K57" s="11"/>
      <c r="L57" s="11"/>
      <c r="M57" s="11"/>
      <c r="N57" s="11"/>
      <c r="O57" s="11"/>
      <c r="P57" s="11"/>
      <c r="Q57" s="11"/>
      <c r="R57" s="11"/>
      <c r="S57" s="11"/>
      <c r="T57" s="11"/>
      <c r="U57" s="11"/>
      <c r="V57" s="11"/>
      <c r="W57" s="11"/>
      <c r="X57" s="11"/>
      <c r="Y57" s="11"/>
      <c r="Z57" s="11"/>
    </row>
    <row r="58" spans="10:26" ht="9.75" customHeight="1">
      <c r="J58" s="11"/>
      <c r="K58" s="11"/>
      <c r="L58" s="11"/>
      <c r="M58" s="11"/>
      <c r="N58" s="11"/>
      <c r="O58" s="11"/>
      <c r="P58" s="11"/>
      <c r="Q58" s="11"/>
      <c r="R58" s="11"/>
      <c r="S58" s="11"/>
      <c r="T58" s="11"/>
      <c r="U58" s="11"/>
      <c r="V58" s="11"/>
      <c r="W58" s="11"/>
      <c r="X58" s="11"/>
      <c r="Y58" s="11"/>
      <c r="Z58" s="11"/>
    </row>
    <row r="59" spans="10:26" ht="9.75" customHeight="1">
      <c r="J59" s="11"/>
      <c r="K59" s="11"/>
      <c r="L59" s="11"/>
      <c r="M59" s="11"/>
      <c r="N59" s="11"/>
      <c r="O59" s="11"/>
      <c r="P59" s="11"/>
      <c r="Q59" s="11"/>
      <c r="R59" s="11"/>
      <c r="S59" s="11"/>
      <c r="T59" s="11"/>
      <c r="U59" s="11"/>
      <c r="V59" s="11"/>
      <c r="W59" s="11"/>
      <c r="X59" s="11"/>
      <c r="Y59" s="11"/>
      <c r="Z59" s="11"/>
    </row>
    <row r="60" spans="10:26" ht="9.75" customHeight="1">
      <c r="J60" s="11"/>
      <c r="K60" s="11"/>
      <c r="L60" s="11"/>
      <c r="M60" s="11"/>
      <c r="N60" s="11"/>
      <c r="O60" s="11"/>
      <c r="P60" s="11"/>
      <c r="Q60" s="11"/>
      <c r="R60" s="11"/>
      <c r="S60" s="11"/>
      <c r="T60" s="11"/>
      <c r="U60" s="11"/>
      <c r="V60" s="11"/>
      <c r="W60" s="11"/>
      <c r="X60" s="11"/>
      <c r="Y60" s="11"/>
      <c r="Z60" s="11"/>
    </row>
    <row r="61" spans="10:26" ht="9.75" customHeight="1">
      <c r="J61" s="11"/>
      <c r="K61" s="11"/>
      <c r="L61" s="11"/>
      <c r="M61" s="11"/>
      <c r="N61" s="11"/>
      <c r="O61" s="11"/>
      <c r="P61" s="11"/>
      <c r="Q61" s="11"/>
      <c r="R61" s="11"/>
      <c r="S61" s="11"/>
      <c r="T61" s="11"/>
      <c r="U61" s="11"/>
      <c r="V61" s="11"/>
      <c r="W61" s="11"/>
      <c r="X61" s="11"/>
      <c r="Y61" s="11"/>
      <c r="Z61" s="11"/>
    </row>
    <row r="62" spans="10:26" ht="9.75" customHeight="1">
      <c r="J62" s="11"/>
      <c r="K62" s="11"/>
      <c r="L62" s="11"/>
      <c r="M62" s="11"/>
      <c r="N62" s="11"/>
      <c r="O62" s="11"/>
      <c r="P62" s="11"/>
      <c r="Q62" s="11"/>
      <c r="R62" s="11"/>
      <c r="S62" s="11"/>
      <c r="T62" s="11"/>
      <c r="U62" s="11"/>
      <c r="V62" s="11"/>
      <c r="W62" s="11"/>
      <c r="X62" s="11"/>
      <c r="Y62" s="11"/>
      <c r="Z62" s="11"/>
    </row>
    <row r="63" spans="10:26" ht="9.75" customHeight="1">
      <c r="J63" s="11"/>
      <c r="K63" s="11"/>
      <c r="L63" s="11"/>
      <c r="M63" s="11"/>
      <c r="N63" s="11"/>
      <c r="O63" s="11"/>
      <c r="P63" s="11"/>
      <c r="Q63" s="11"/>
      <c r="R63" s="11"/>
      <c r="S63" s="11"/>
      <c r="T63" s="11"/>
      <c r="U63" s="11"/>
      <c r="V63" s="11"/>
      <c r="W63" s="11"/>
      <c r="X63" s="11"/>
      <c r="Y63" s="11"/>
      <c r="Z63" s="11"/>
    </row>
    <row r="64" spans="10:26" ht="9.75" customHeight="1">
      <c r="J64" s="11"/>
      <c r="K64" s="11"/>
      <c r="L64" s="11"/>
      <c r="M64" s="11"/>
      <c r="N64" s="11"/>
      <c r="O64" s="11"/>
      <c r="P64" s="11"/>
      <c r="Q64" s="11"/>
      <c r="R64" s="11"/>
      <c r="S64" s="11"/>
      <c r="T64" s="11"/>
      <c r="U64" s="11"/>
      <c r="V64" s="11"/>
      <c r="W64" s="11"/>
      <c r="X64" s="11"/>
      <c r="Y64" s="11"/>
      <c r="Z64" s="11"/>
    </row>
    <row r="65" spans="10:26" ht="9.75" customHeight="1">
      <c r="J65" s="11"/>
      <c r="K65" s="11"/>
      <c r="L65" s="11"/>
      <c r="M65" s="11"/>
      <c r="N65" s="11"/>
      <c r="O65" s="11"/>
      <c r="P65" s="11"/>
      <c r="Q65" s="11"/>
      <c r="R65" s="11"/>
      <c r="S65" s="11"/>
      <c r="T65" s="11"/>
      <c r="U65" s="11"/>
      <c r="V65" s="11"/>
      <c r="W65" s="11"/>
      <c r="X65" s="11"/>
      <c r="Y65" s="11"/>
      <c r="Z65" s="11"/>
    </row>
    <row r="66" spans="10:26" ht="9.75" customHeight="1">
      <c r="J66" s="11"/>
      <c r="K66" s="11"/>
      <c r="L66" s="11"/>
      <c r="M66" s="11"/>
      <c r="N66" s="11"/>
      <c r="O66" s="11"/>
      <c r="P66" s="11"/>
      <c r="Q66" s="11"/>
      <c r="R66" s="11"/>
      <c r="S66" s="11"/>
      <c r="T66" s="11"/>
      <c r="U66" s="11"/>
      <c r="V66" s="11"/>
      <c r="W66" s="11"/>
      <c r="X66" s="11"/>
      <c r="Y66" s="11"/>
      <c r="Z66" s="11"/>
    </row>
    <row r="67" spans="10:26" ht="9.75" customHeight="1">
      <c r="J67" s="11"/>
      <c r="K67" s="11"/>
      <c r="L67" s="11"/>
      <c r="M67" s="11"/>
      <c r="N67" s="11"/>
      <c r="O67" s="11"/>
      <c r="P67" s="11"/>
      <c r="Q67" s="11"/>
      <c r="R67" s="11"/>
      <c r="S67" s="11"/>
      <c r="T67" s="11"/>
      <c r="U67" s="11"/>
      <c r="V67" s="11"/>
      <c r="W67" s="11"/>
      <c r="X67" s="11"/>
      <c r="Y67" s="11"/>
      <c r="Z67" s="11"/>
    </row>
    <row r="68" spans="10:26" ht="9.75" customHeight="1">
      <c r="J68" s="11"/>
      <c r="K68" s="11"/>
      <c r="L68" s="11"/>
      <c r="M68" s="11"/>
      <c r="N68" s="11"/>
      <c r="O68" s="11"/>
      <c r="P68" s="11"/>
      <c r="Q68" s="11"/>
      <c r="R68" s="11"/>
      <c r="S68" s="11"/>
      <c r="T68" s="11"/>
      <c r="U68" s="11"/>
      <c r="V68" s="11"/>
      <c r="W68" s="11"/>
      <c r="X68" s="11"/>
      <c r="Y68" s="11"/>
      <c r="Z68" s="11"/>
    </row>
    <row r="69" spans="10:26" ht="9.75" customHeight="1">
      <c r="J69" s="11"/>
      <c r="K69" s="11"/>
      <c r="L69" s="11"/>
      <c r="M69" s="11"/>
      <c r="N69" s="11"/>
      <c r="O69" s="11"/>
      <c r="P69" s="11"/>
      <c r="Q69" s="11"/>
      <c r="R69" s="11"/>
      <c r="S69" s="11"/>
      <c r="T69" s="11"/>
      <c r="U69" s="11"/>
      <c r="V69" s="11"/>
      <c r="W69" s="11"/>
      <c r="X69" s="11"/>
      <c r="Y69" s="11"/>
      <c r="Z69" s="11"/>
    </row>
    <row r="70" spans="10:26" ht="9.75" customHeight="1">
      <c r="J70" s="11"/>
      <c r="K70" s="11"/>
      <c r="L70" s="11"/>
      <c r="M70" s="11"/>
      <c r="N70" s="11"/>
      <c r="O70" s="11"/>
      <c r="P70" s="11"/>
      <c r="Q70" s="11"/>
      <c r="R70" s="11"/>
      <c r="S70" s="11"/>
      <c r="T70" s="11"/>
      <c r="U70" s="11"/>
      <c r="V70" s="11"/>
      <c r="W70" s="11"/>
      <c r="X70" s="11"/>
      <c r="Y70" s="11"/>
      <c r="Z70" s="11"/>
    </row>
    <row r="71" spans="10:26" ht="9.75" customHeight="1">
      <c r="J71" s="11"/>
      <c r="K71" s="11"/>
      <c r="L71" s="11"/>
      <c r="M71" s="11"/>
      <c r="N71" s="11"/>
      <c r="O71" s="11"/>
      <c r="P71" s="11"/>
      <c r="Q71" s="11"/>
      <c r="R71" s="11"/>
      <c r="S71" s="11"/>
      <c r="T71" s="11"/>
      <c r="U71" s="11"/>
      <c r="V71" s="11"/>
      <c r="W71" s="11"/>
      <c r="X71" s="11"/>
      <c r="Y71" s="11"/>
      <c r="Z71" s="11"/>
    </row>
    <row r="72" spans="10:26" ht="9.75" customHeight="1">
      <c r="J72" s="11"/>
      <c r="K72" s="11"/>
      <c r="L72" s="11"/>
      <c r="M72" s="11"/>
      <c r="N72" s="11"/>
      <c r="O72" s="11"/>
      <c r="P72" s="11"/>
      <c r="Q72" s="11"/>
      <c r="R72" s="11"/>
      <c r="S72" s="11"/>
      <c r="T72" s="11"/>
      <c r="U72" s="11"/>
      <c r="V72" s="11"/>
      <c r="W72" s="11"/>
      <c r="X72" s="11"/>
      <c r="Y72" s="11"/>
      <c r="Z72" s="11"/>
    </row>
    <row r="73" spans="10:26" ht="9.75" customHeight="1">
      <c r="J73" s="11"/>
      <c r="K73" s="11"/>
      <c r="L73" s="11"/>
      <c r="M73" s="11"/>
      <c r="N73" s="11"/>
      <c r="O73" s="11"/>
      <c r="P73" s="11"/>
      <c r="Q73" s="11"/>
      <c r="R73" s="11"/>
      <c r="S73" s="11"/>
      <c r="T73" s="11"/>
      <c r="U73" s="11"/>
      <c r="V73" s="11"/>
      <c r="W73" s="11"/>
      <c r="X73" s="11"/>
      <c r="Y73" s="11"/>
      <c r="Z73" s="11"/>
    </row>
    <row r="74" spans="10:26" ht="9.75" customHeight="1">
      <c r="J74" s="11"/>
      <c r="K74" s="11"/>
      <c r="L74" s="11"/>
      <c r="M74" s="11"/>
      <c r="N74" s="11"/>
      <c r="O74" s="11"/>
      <c r="P74" s="11"/>
      <c r="Q74" s="11"/>
      <c r="R74" s="11"/>
      <c r="S74" s="11"/>
      <c r="T74" s="11"/>
      <c r="U74" s="11"/>
      <c r="V74" s="11"/>
      <c r="W74" s="11"/>
      <c r="X74" s="11"/>
      <c r="Y74" s="11"/>
      <c r="Z74" s="11"/>
    </row>
    <row r="75" spans="10:26" ht="9.75" customHeight="1">
      <c r="J75" s="11"/>
      <c r="K75" s="11"/>
      <c r="L75" s="11"/>
      <c r="M75" s="11"/>
      <c r="N75" s="11"/>
      <c r="O75" s="11"/>
      <c r="P75" s="11"/>
      <c r="Q75" s="11"/>
      <c r="R75" s="11"/>
      <c r="S75" s="11"/>
      <c r="T75" s="11"/>
      <c r="U75" s="11"/>
      <c r="V75" s="11"/>
      <c r="W75" s="11"/>
      <c r="X75" s="11"/>
      <c r="Y75" s="11"/>
      <c r="Z75" s="11"/>
    </row>
    <row r="76" spans="10:26" ht="9.75" customHeight="1">
      <c r="J76" s="11"/>
      <c r="K76" s="11"/>
      <c r="L76" s="11"/>
      <c r="M76" s="11"/>
      <c r="N76" s="11"/>
      <c r="O76" s="11"/>
      <c r="P76" s="11"/>
      <c r="Q76" s="11"/>
      <c r="R76" s="11"/>
      <c r="S76" s="11"/>
      <c r="T76" s="11"/>
      <c r="U76" s="11"/>
      <c r="V76" s="11"/>
      <c r="W76" s="11"/>
      <c r="X76" s="11"/>
      <c r="Y76" s="11"/>
      <c r="Z76" s="11"/>
    </row>
    <row r="77" spans="10:26" ht="9.75" customHeight="1">
      <c r="J77" s="11"/>
      <c r="K77" s="11"/>
      <c r="L77" s="11"/>
      <c r="M77" s="11"/>
      <c r="N77" s="11"/>
      <c r="O77" s="11"/>
      <c r="P77" s="11"/>
      <c r="Q77" s="11"/>
      <c r="R77" s="11"/>
      <c r="S77" s="11"/>
      <c r="T77" s="11"/>
      <c r="U77" s="11"/>
      <c r="V77" s="11"/>
      <c r="W77" s="11"/>
      <c r="X77" s="11"/>
      <c r="Y77" s="11"/>
      <c r="Z77" s="11"/>
    </row>
    <row r="78" spans="10:26" ht="9.75" customHeight="1">
      <c r="J78" s="11"/>
      <c r="K78" s="11"/>
      <c r="L78" s="11"/>
      <c r="M78" s="11"/>
      <c r="N78" s="11"/>
      <c r="O78" s="11"/>
      <c r="P78" s="11"/>
      <c r="Q78" s="11"/>
      <c r="R78" s="11"/>
      <c r="S78" s="11"/>
      <c r="T78" s="11"/>
      <c r="U78" s="11"/>
      <c r="V78" s="11"/>
      <c r="W78" s="11"/>
      <c r="X78" s="11"/>
      <c r="Y78" s="11"/>
      <c r="Z78" s="11"/>
    </row>
    <row r="79" spans="10:26" ht="9.75" customHeight="1">
      <c r="J79" s="11"/>
      <c r="K79" s="11"/>
      <c r="L79" s="11"/>
      <c r="M79" s="11"/>
      <c r="N79" s="11"/>
      <c r="O79" s="11"/>
      <c r="P79" s="11"/>
      <c r="Q79" s="11"/>
      <c r="R79" s="11"/>
      <c r="S79" s="11"/>
      <c r="T79" s="11"/>
      <c r="U79" s="11"/>
      <c r="V79" s="11"/>
      <c r="W79" s="11"/>
      <c r="X79" s="11"/>
      <c r="Y79" s="11"/>
      <c r="Z79" s="11"/>
    </row>
    <row r="80" spans="10:26" ht="9.75" customHeight="1">
      <c r="J80" s="11"/>
      <c r="K80" s="11"/>
      <c r="L80" s="11"/>
      <c r="M80" s="11"/>
      <c r="N80" s="11"/>
      <c r="O80" s="11"/>
      <c r="P80" s="11"/>
      <c r="Q80" s="11"/>
      <c r="R80" s="11"/>
      <c r="S80" s="11"/>
      <c r="T80" s="11"/>
      <c r="U80" s="11"/>
      <c r="V80" s="11"/>
      <c r="W80" s="11"/>
      <c r="X80" s="11"/>
      <c r="Y80" s="11"/>
      <c r="Z80" s="11"/>
    </row>
    <row r="81" spans="1:26" ht="9.75" customHeight="1">
      <c r="J81" s="11"/>
      <c r="K81" s="11"/>
      <c r="L81" s="11"/>
      <c r="M81" s="11"/>
      <c r="N81" s="11"/>
      <c r="O81" s="11"/>
      <c r="P81" s="11"/>
      <c r="Q81" s="11"/>
      <c r="R81" s="11"/>
      <c r="S81" s="11"/>
      <c r="T81" s="11"/>
      <c r="U81" s="11"/>
      <c r="V81" s="11"/>
      <c r="W81" s="11"/>
      <c r="X81" s="11"/>
      <c r="Y81" s="11"/>
      <c r="Z81" s="11"/>
    </row>
    <row r="82" spans="1:26" ht="9.75" customHeight="1">
      <c r="J82" s="11"/>
      <c r="K82" s="11"/>
      <c r="L82" s="11"/>
      <c r="M82" s="11"/>
      <c r="N82" s="11"/>
      <c r="O82" s="11"/>
      <c r="P82" s="11"/>
      <c r="Q82" s="11"/>
      <c r="R82" s="11"/>
      <c r="S82" s="11"/>
      <c r="T82" s="11"/>
      <c r="U82" s="11"/>
      <c r="V82" s="11"/>
      <c r="W82" s="11"/>
      <c r="X82" s="11"/>
      <c r="Y82" s="11"/>
      <c r="Z82" s="11"/>
    </row>
    <row r="83" spans="1:26" ht="9.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9.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9.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9.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9.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9.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9.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9.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9.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9.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9.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9.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9.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9.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9.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9.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9.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9.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9.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9.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9.75" customHeight="1">
      <c r="A103" s="11"/>
      <c r="B103" s="11"/>
      <c r="C103" s="11">
        <f>'Maîtrise documentaire'!G10</f>
        <v>0</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9.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9.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9.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9.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9.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9.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9.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9.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9.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9.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9.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9.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9.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9.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9.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9.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9.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9.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9.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9.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9.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9.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9.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9.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9.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9.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9.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9.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9.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9.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9.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9.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9.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9.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9.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9.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9.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9.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9.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9.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9.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9.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9.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9.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9.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9.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9.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9.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9.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9.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9.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9.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9.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9.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9.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9.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9.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9.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9.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9.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9.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9.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9.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9.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9.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9.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9.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9.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9.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9.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9.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9.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9.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9.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9.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9.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9.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9.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9.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9.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9.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9.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9.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9.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9.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9.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9.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9.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9.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9.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9.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9.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9.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9.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9.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9.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9.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9.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9.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9.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9.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9.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9.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9.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9.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9.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9.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9.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9.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9.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9.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9.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9.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9.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9.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9.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9.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9.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9.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9.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9.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9.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9.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9.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9.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9.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9.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9.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9.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9.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9.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9.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9.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9.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9.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9.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9.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9.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9.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9.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9.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9.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9.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9.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9.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9.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9.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9.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9.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9.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9.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9.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9.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9.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9.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9.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9.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9.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9.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9.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9.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9.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9.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9.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9.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9.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9.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9.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9.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9.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9.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9.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9.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9.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9.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9.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9.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9.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9.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9.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9.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9.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9.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9.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9.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9.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9.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9.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9.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9.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9.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9.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9.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9.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9.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9.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9.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9.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9.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9.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9.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9.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9.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9.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9.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9.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9.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9.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9.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9.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9.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9.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9.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9.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9.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9.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9.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9.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9.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9.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9.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9.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9.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9.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9.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9.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9.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9.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9.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9.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9.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9.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9.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9.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9.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9.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9.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9.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9.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9.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9.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9.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9.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9.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9.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9.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9.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9.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9.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9.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9.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9.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9.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9.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9.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9.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9.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9.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9.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9.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9.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9.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9.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9.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9.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9.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9.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9.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9.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9.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9.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9.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9.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9.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9.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9.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9.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9.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9.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9.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9.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9.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9.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9.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9.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9.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9.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9.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9.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9.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9.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9.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9.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9.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9.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9.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9.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9.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9.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9.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9.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9.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9.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9.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9.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9.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9.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9.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9.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9.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9.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9.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9.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9.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9.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9.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9.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9.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9.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9.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9.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9.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9.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9.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9.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9.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9.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9.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9.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9.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9.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9.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9.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9.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9.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9.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9.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9.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9.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9.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9.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9.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9.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9.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9.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9.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9.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9.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9.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9.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9.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9.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9.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9.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9.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9.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9.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9.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9.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9.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9.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9.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9.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9.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9.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9.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9.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9.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9.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9.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9.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9.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9.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9.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9.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9.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9.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9.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9.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9.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9.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9.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9.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9.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9.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9.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9.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9.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9.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9.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9.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9.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9.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9.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9.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9.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9.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9.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9.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9.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9.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9.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9.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9.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9.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9.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9.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9.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9.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9.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9.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9.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9.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9.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9.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9.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9.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9.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9.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9.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9.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9.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9.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9.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9.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9.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9.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9.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9.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9.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9.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9.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9.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9.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9.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9.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9.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9.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9.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9.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9.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9.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9.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9.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9.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9.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9.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9.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9.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9.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9.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9.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9.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9.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9.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9.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9.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9.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9.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9.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9.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9.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9.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9.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9.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9.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9.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9.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9.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9.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9.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9.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9.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9.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9.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9.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9.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9.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9.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9.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9.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9.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9.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9.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9.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9.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9.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9.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9.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9.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9.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9.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9.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9.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9.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9.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9.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9.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9.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9.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9.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9.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9.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9.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9.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9.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9.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9.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9.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9.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9.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9.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9.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9.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9.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9.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9.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9.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9.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9.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9.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9.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9.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9.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9.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9.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9.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9.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9.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9.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9.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9.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9.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9.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9.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9.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9.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9.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9.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9.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9.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9.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9.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9.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9.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9.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9.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9.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9.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9.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9.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9.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9.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9.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9.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9.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9.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9.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9.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9.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9.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9.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9.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9.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9.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9.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9.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9.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9.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9.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9.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9.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9.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9.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9.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9.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9.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9.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9.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9.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9.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9.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9.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9.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9.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9.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9.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9.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9.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9.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9.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9.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9.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9.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9.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9.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9.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9.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9.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9.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9.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9.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9.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9.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9.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9.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9.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9.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9.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9.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9.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9.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9.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9.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9.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9.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9.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9.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9.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9.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9.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9.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9.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9.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9.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9.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9.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9.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9.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9.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9.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9.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9.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9.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9.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9.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9.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9.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9.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9.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9.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9.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9.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9.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9.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9.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9.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9.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9.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9.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9.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9.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9.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9.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9.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9.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9.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9.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9.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9.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9.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9.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9.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9.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9.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9.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9.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9.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9.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9.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9.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9.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9.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9.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9.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9.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9.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9.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9.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9.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9.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9.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9.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9.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9.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9.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9.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9.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9.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9.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9.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9.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9.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9.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9.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9.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9.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9.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9.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9.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9.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9.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9.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9.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9.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9.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9.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9.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9.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9.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9.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9.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9.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9.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9.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9.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9.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9.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9.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9.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9.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9.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9.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9.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9.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9.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9.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9.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9.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9.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9.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9.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9.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9.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9.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9.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9.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9.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9.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9.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9.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9.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9.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9.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9.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9.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9.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9.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9.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9.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9.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9.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9.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9.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9.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9.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9.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9.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9.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9.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9.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9.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9.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9.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9.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9.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9.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9.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9.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9.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9.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9.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9.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9.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9.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9.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9.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9.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9.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9.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9.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9.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9.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9.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9.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9.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9.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9.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9.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9.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9.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9.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9.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9.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9.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9.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9.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9.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9.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9.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9.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9.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9.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9.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9.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9.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9.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9.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9.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9.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9.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9.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9.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9.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9.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9.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9.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9.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9.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9.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9.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9.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9.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9.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9.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9.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9.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9.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9.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9.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9.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9.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9.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9.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9.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9.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9.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9.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9.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9.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9.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9.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9.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9.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9.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9.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9.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9.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9.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9.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9.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9.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9.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9.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9.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9.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9.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9.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9.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9.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9.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9.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9.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9.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9.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9.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9.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9.75" customHeight="1">
      <c r="J971" s="11"/>
      <c r="K971" s="11"/>
      <c r="L971" s="11"/>
      <c r="M971" s="11"/>
      <c r="N971" s="11"/>
      <c r="O971" s="11"/>
      <c r="P971" s="11"/>
      <c r="Q971" s="11"/>
      <c r="R971" s="11"/>
      <c r="S971" s="11"/>
      <c r="T971" s="11"/>
      <c r="U971" s="11"/>
      <c r="V971" s="11"/>
      <c r="W971" s="11"/>
      <c r="X971" s="11"/>
      <c r="Y971" s="11"/>
      <c r="Z971" s="11"/>
    </row>
    <row r="972" spans="1:26" ht="9.75" customHeight="1">
      <c r="J972" s="11"/>
      <c r="K972" s="11"/>
      <c r="L972" s="11"/>
      <c r="M972" s="11"/>
      <c r="N972" s="11"/>
      <c r="O972" s="11"/>
      <c r="P972" s="11"/>
      <c r="Q972" s="11"/>
      <c r="R972" s="11"/>
      <c r="S972" s="11"/>
      <c r="T972" s="11"/>
      <c r="U972" s="11"/>
      <c r="V972" s="11"/>
      <c r="W972" s="11"/>
      <c r="X972" s="11"/>
      <c r="Y972" s="11"/>
      <c r="Z972" s="11"/>
    </row>
    <row r="973" spans="1:26" ht="9.75" customHeight="1">
      <c r="J973" s="11"/>
      <c r="K973" s="11"/>
      <c r="L973" s="11"/>
      <c r="M973" s="11"/>
      <c r="N973" s="11"/>
      <c r="O973" s="11"/>
      <c r="P973" s="11"/>
      <c r="Q973" s="11"/>
      <c r="R973" s="11"/>
      <c r="S973" s="11"/>
      <c r="T973" s="11"/>
      <c r="U973" s="11"/>
      <c r="V973" s="11"/>
      <c r="W973" s="11"/>
      <c r="X973" s="11"/>
      <c r="Y973" s="11"/>
      <c r="Z973" s="11"/>
    </row>
    <row r="974" spans="1:26" ht="9.75" customHeight="1">
      <c r="J974" s="11"/>
      <c r="K974" s="11"/>
      <c r="L974" s="11"/>
      <c r="M974" s="11"/>
      <c r="N974" s="11"/>
      <c r="O974" s="11"/>
      <c r="P974" s="11"/>
      <c r="Q974" s="11"/>
      <c r="R974" s="11"/>
      <c r="S974" s="11"/>
      <c r="T974" s="11"/>
      <c r="U974" s="11"/>
      <c r="V974" s="11"/>
      <c r="W974" s="11"/>
      <c r="X974" s="11"/>
      <c r="Y974" s="11"/>
      <c r="Z974" s="11"/>
    </row>
    <row r="975" spans="1:26" ht="9.75" customHeight="1">
      <c r="J975" s="11"/>
      <c r="K975" s="11"/>
      <c r="L975" s="11"/>
      <c r="M975" s="11"/>
      <c r="N975" s="11"/>
      <c r="O975" s="11"/>
      <c r="P975" s="11"/>
      <c r="Q975" s="11"/>
      <c r="R975" s="11"/>
      <c r="S975" s="11"/>
      <c r="T975" s="11"/>
      <c r="U975" s="11"/>
      <c r="V975" s="11"/>
      <c r="W975" s="11"/>
      <c r="X975" s="11"/>
      <c r="Y975" s="11"/>
      <c r="Z975" s="11"/>
    </row>
    <row r="976" spans="1:26" ht="9.75" customHeight="1">
      <c r="J976" s="11"/>
      <c r="K976" s="11"/>
      <c r="L976" s="11"/>
      <c r="M976" s="11"/>
      <c r="N976" s="11"/>
      <c r="O976" s="11"/>
      <c r="P976" s="11"/>
      <c r="Q976" s="11"/>
      <c r="R976" s="11"/>
      <c r="S976" s="11"/>
      <c r="T976" s="11"/>
      <c r="U976" s="11"/>
      <c r="V976" s="11"/>
      <c r="W976" s="11"/>
      <c r="X976" s="11"/>
      <c r="Y976" s="11"/>
      <c r="Z976" s="11"/>
    </row>
    <row r="977" spans="10:26" ht="9.75" customHeight="1">
      <c r="J977" s="11"/>
      <c r="K977" s="11"/>
      <c r="L977" s="11"/>
      <c r="M977" s="11"/>
      <c r="N977" s="11"/>
      <c r="O977" s="11"/>
      <c r="P977" s="11"/>
      <c r="Q977" s="11"/>
      <c r="R977" s="11"/>
      <c r="S977" s="11"/>
      <c r="T977" s="11"/>
      <c r="U977" s="11"/>
      <c r="V977" s="11"/>
      <c r="W977" s="11"/>
      <c r="X977" s="11"/>
      <c r="Y977" s="11"/>
      <c r="Z977" s="11"/>
    </row>
    <row r="978" spans="10:26" ht="9.75" customHeight="1">
      <c r="J978" s="11"/>
      <c r="K978" s="11"/>
      <c r="L978" s="11"/>
      <c r="M978" s="11"/>
      <c r="N978" s="11"/>
      <c r="O978" s="11"/>
      <c r="P978" s="11"/>
      <c r="Q978" s="11"/>
      <c r="R978" s="11"/>
      <c r="S978" s="11"/>
      <c r="T978" s="11"/>
      <c r="U978" s="11"/>
      <c r="V978" s="11"/>
      <c r="W978" s="11"/>
      <c r="X978" s="11"/>
      <c r="Y978" s="11"/>
      <c r="Z978" s="11"/>
    </row>
    <row r="979" spans="10:26" ht="9.75" customHeight="1">
      <c r="J979" s="11"/>
      <c r="K979" s="11"/>
      <c r="L979" s="11"/>
      <c r="M979" s="11"/>
      <c r="N979" s="11"/>
      <c r="O979" s="11"/>
      <c r="P979" s="11"/>
      <c r="Q979" s="11"/>
      <c r="R979" s="11"/>
      <c r="S979" s="11"/>
      <c r="T979" s="11"/>
      <c r="U979" s="11"/>
      <c r="V979" s="11"/>
      <c r="W979" s="11"/>
      <c r="X979" s="11"/>
      <c r="Y979" s="11"/>
      <c r="Z979" s="11"/>
    </row>
    <row r="980" spans="10:26" ht="9.75" customHeight="1">
      <c r="J980" s="11"/>
      <c r="K980" s="11"/>
      <c r="L980" s="11"/>
      <c r="M980" s="11"/>
      <c r="N980" s="11"/>
      <c r="O980" s="11"/>
      <c r="P980" s="11"/>
      <c r="Q980" s="11"/>
      <c r="R980" s="11"/>
      <c r="S980" s="11"/>
      <c r="T980" s="11"/>
      <c r="U980" s="11"/>
      <c r="V980" s="11"/>
      <c r="W980" s="11"/>
      <c r="X980" s="11"/>
      <c r="Y980" s="11"/>
      <c r="Z980" s="11"/>
    </row>
    <row r="981" spans="10:26" ht="9.75" customHeight="1">
      <c r="J981" s="11"/>
      <c r="K981" s="11"/>
      <c r="L981" s="11"/>
      <c r="M981" s="11"/>
      <c r="N981" s="11"/>
      <c r="O981" s="11"/>
      <c r="P981" s="11"/>
      <c r="Q981" s="11"/>
      <c r="R981" s="11"/>
      <c r="S981" s="11"/>
      <c r="T981" s="11"/>
      <c r="U981" s="11"/>
      <c r="V981" s="11"/>
      <c r="W981" s="11"/>
      <c r="X981" s="11"/>
      <c r="Y981" s="11"/>
      <c r="Z981" s="11"/>
    </row>
    <row r="982" spans="10:26" ht="9.75" customHeight="1">
      <c r="J982" s="11"/>
      <c r="K982" s="11"/>
      <c r="L982" s="11"/>
      <c r="M982" s="11"/>
      <c r="N982" s="11"/>
      <c r="O982" s="11"/>
      <c r="P982" s="11"/>
      <c r="Q982" s="11"/>
      <c r="R982" s="11"/>
      <c r="S982" s="11"/>
      <c r="T982" s="11"/>
      <c r="U982" s="11"/>
      <c r="V982" s="11"/>
      <c r="W982" s="11"/>
      <c r="X982" s="11"/>
      <c r="Y982" s="11"/>
      <c r="Z982" s="11"/>
    </row>
    <row r="983" spans="10:26" ht="9.75" customHeight="1">
      <c r="J983" s="11"/>
      <c r="K983" s="11"/>
      <c r="L983" s="11"/>
      <c r="M983" s="11"/>
      <c r="N983" s="11"/>
      <c r="O983" s="11"/>
      <c r="P983" s="11"/>
      <c r="Q983" s="11"/>
      <c r="R983" s="11"/>
      <c r="S983" s="11"/>
      <c r="T983" s="11"/>
      <c r="U983" s="11"/>
      <c r="V983" s="11"/>
      <c r="W983" s="11"/>
      <c r="X983" s="11"/>
      <c r="Y983" s="11"/>
      <c r="Z983" s="11"/>
    </row>
    <row r="984" spans="10:26" ht="9.75" customHeight="1">
      <c r="J984" s="11"/>
      <c r="K984" s="11"/>
      <c r="L984" s="11"/>
      <c r="M984" s="11"/>
      <c r="N984" s="11"/>
      <c r="O984" s="11"/>
      <c r="P984" s="11"/>
      <c r="Q984" s="11"/>
      <c r="R984" s="11"/>
      <c r="S984" s="11"/>
      <c r="T984" s="11"/>
      <c r="U984" s="11"/>
      <c r="V984" s="11"/>
      <c r="W984" s="11"/>
      <c r="X984" s="11"/>
      <c r="Y984" s="11"/>
      <c r="Z984" s="11"/>
    </row>
    <row r="985" spans="10:26" ht="9.75" customHeight="1">
      <c r="J985" s="11"/>
      <c r="K985" s="11"/>
      <c r="L985" s="11"/>
      <c r="M985" s="11"/>
      <c r="N985" s="11"/>
      <c r="O985" s="11"/>
      <c r="P985" s="11"/>
      <c r="Q985" s="11"/>
      <c r="R985" s="11"/>
      <c r="S985" s="11"/>
      <c r="T985" s="11"/>
      <c r="U985" s="11"/>
      <c r="V985" s="11"/>
      <c r="W985" s="11"/>
      <c r="X985" s="11"/>
      <c r="Y985" s="11"/>
      <c r="Z985" s="11"/>
    </row>
    <row r="986" spans="10:26" ht="9.75" customHeight="1">
      <c r="J986" s="11"/>
      <c r="K986" s="11"/>
      <c r="L986" s="11"/>
      <c r="M986" s="11"/>
      <c r="N986" s="11"/>
      <c r="O986" s="11"/>
      <c r="P986" s="11"/>
      <c r="Q986" s="11"/>
      <c r="R986" s="11"/>
      <c r="S986" s="11"/>
      <c r="T986" s="11"/>
      <c r="U986" s="11"/>
      <c r="V986" s="11"/>
      <c r="W986" s="11"/>
      <c r="X986" s="11"/>
      <c r="Y986" s="11"/>
      <c r="Z986" s="11"/>
    </row>
    <row r="987" spans="10:26" ht="9.75" customHeight="1">
      <c r="J987" s="11"/>
      <c r="K987" s="11"/>
      <c r="L987" s="11"/>
      <c r="M987" s="11"/>
      <c r="N987" s="11"/>
      <c r="O987" s="11"/>
      <c r="P987" s="11"/>
      <c r="Q987" s="11"/>
      <c r="R987" s="11"/>
      <c r="S987" s="11"/>
      <c r="T987" s="11"/>
      <c r="U987" s="11"/>
      <c r="V987" s="11"/>
      <c r="W987" s="11"/>
      <c r="X987" s="11"/>
      <c r="Y987" s="11"/>
      <c r="Z987" s="11"/>
    </row>
    <row r="988" spans="10:26" ht="9.75" customHeight="1">
      <c r="J988" s="11"/>
      <c r="K988" s="11"/>
      <c r="L988" s="11"/>
      <c r="M988" s="11"/>
      <c r="N988" s="11"/>
      <c r="O988" s="11"/>
      <c r="P988" s="11"/>
      <c r="Q988" s="11"/>
      <c r="R988" s="11"/>
      <c r="S988" s="11"/>
      <c r="T988" s="11"/>
      <c r="U988" s="11"/>
      <c r="V988" s="11"/>
      <c r="W988" s="11"/>
      <c r="X988" s="11"/>
      <c r="Y988" s="11"/>
      <c r="Z988" s="11"/>
    </row>
    <row r="989" spans="10:26" ht="9.75" customHeight="1">
      <c r="J989" s="11"/>
      <c r="K989" s="11"/>
      <c r="L989" s="11"/>
      <c r="M989" s="11"/>
      <c r="N989" s="11"/>
      <c r="O989" s="11"/>
      <c r="P989" s="11"/>
      <c r="Q989" s="11"/>
      <c r="R989" s="11"/>
      <c r="S989" s="11"/>
      <c r="T989" s="11"/>
      <c r="U989" s="11"/>
      <c r="V989" s="11"/>
      <c r="W989" s="11"/>
      <c r="X989" s="11"/>
      <c r="Y989" s="11"/>
      <c r="Z989" s="11"/>
    </row>
    <row r="990" spans="10:26" ht="9.75" customHeight="1">
      <c r="J990" s="11"/>
      <c r="K990" s="11"/>
      <c r="L990" s="11"/>
      <c r="M990" s="11"/>
      <c r="N990" s="11"/>
      <c r="O990" s="11"/>
      <c r="P990" s="11"/>
      <c r="Q990" s="11"/>
      <c r="R990" s="11"/>
      <c r="S990" s="11"/>
      <c r="T990" s="11"/>
      <c r="U990" s="11"/>
      <c r="V990" s="11"/>
      <c r="W990" s="11"/>
      <c r="X990" s="11"/>
      <c r="Y990" s="11"/>
      <c r="Z990" s="11"/>
    </row>
    <row r="991" spans="10:26" ht="9.75" customHeight="1">
      <c r="J991" s="11"/>
      <c r="K991" s="11"/>
      <c r="L991" s="11"/>
      <c r="M991" s="11"/>
      <c r="N991" s="11"/>
      <c r="O991" s="11"/>
      <c r="P991" s="11"/>
      <c r="Q991" s="11"/>
      <c r="R991" s="11"/>
      <c r="S991" s="11"/>
      <c r="T991" s="11"/>
      <c r="U991" s="11"/>
      <c r="V991" s="11"/>
      <c r="W991" s="11"/>
      <c r="X991" s="11"/>
      <c r="Y991" s="11"/>
      <c r="Z991" s="11"/>
    </row>
    <row r="992" spans="10:26" ht="9.75" customHeight="1">
      <c r="J992" s="11"/>
      <c r="K992" s="11"/>
      <c r="L992" s="11"/>
      <c r="M992" s="11"/>
      <c r="N992" s="11"/>
      <c r="O992" s="11"/>
      <c r="P992" s="11"/>
      <c r="Q992" s="11"/>
      <c r="R992" s="11"/>
      <c r="S992" s="11"/>
      <c r="T992" s="11"/>
      <c r="U992" s="11"/>
      <c r="V992" s="11"/>
      <c r="W992" s="11"/>
      <c r="X992" s="11"/>
      <c r="Y992" s="11"/>
      <c r="Z992" s="11"/>
    </row>
    <row r="993" spans="10:26" ht="9.75" customHeight="1">
      <c r="J993" s="11"/>
      <c r="K993" s="11"/>
      <c r="L993" s="11"/>
      <c r="M993" s="11"/>
      <c r="N993" s="11"/>
      <c r="O993" s="11"/>
      <c r="P993" s="11"/>
      <c r="Q993" s="11"/>
      <c r="R993" s="11"/>
      <c r="S993" s="11"/>
      <c r="T993" s="11"/>
      <c r="U993" s="11"/>
      <c r="V993" s="11"/>
      <c r="W993" s="11"/>
      <c r="X993" s="11"/>
      <c r="Y993" s="11"/>
      <c r="Z993" s="11"/>
    </row>
    <row r="994" spans="10:26" ht="9.75" customHeight="1">
      <c r="J994" s="11"/>
      <c r="K994" s="11"/>
      <c r="L994" s="11"/>
      <c r="M994" s="11"/>
      <c r="N994" s="11"/>
      <c r="O994" s="11"/>
      <c r="P994" s="11"/>
      <c r="Q994" s="11"/>
      <c r="R994" s="11"/>
      <c r="S994" s="11"/>
      <c r="T994" s="11"/>
      <c r="U994" s="11"/>
      <c r="V994" s="11"/>
      <c r="W994" s="11"/>
      <c r="X994" s="11"/>
      <c r="Y994" s="11"/>
      <c r="Z994" s="11"/>
    </row>
    <row r="995" spans="10:26" ht="9.75" customHeight="1">
      <c r="J995" s="11"/>
      <c r="K995" s="11"/>
      <c r="L995" s="11"/>
      <c r="M995" s="11"/>
      <c r="N995" s="11"/>
      <c r="O995" s="11"/>
      <c r="P995" s="11"/>
      <c r="Q995" s="11"/>
      <c r="R995" s="11"/>
      <c r="S995" s="11"/>
      <c r="T995" s="11"/>
      <c r="U995" s="11"/>
      <c r="V995" s="11"/>
      <c r="W995" s="11"/>
      <c r="X995" s="11"/>
      <c r="Y995" s="11"/>
      <c r="Z995" s="11"/>
    </row>
    <row r="996" spans="10:26" ht="9.75" customHeight="1">
      <c r="J996" s="11"/>
      <c r="K996" s="11"/>
      <c r="L996" s="11"/>
      <c r="M996" s="11"/>
      <c r="N996" s="11"/>
      <c r="O996" s="11"/>
      <c r="P996" s="11"/>
      <c r="Q996" s="11"/>
      <c r="R996" s="11"/>
      <c r="S996" s="11"/>
      <c r="T996" s="11"/>
      <c r="U996" s="11"/>
      <c r="V996" s="11"/>
      <c r="W996" s="11"/>
      <c r="X996" s="11"/>
      <c r="Y996" s="11"/>
      <c r="Z996" s="11"/>
    </row>
    <row r="997" spans="10:26" ht="9.75" customHeight="1">
      <c r="J997" s="11"/>
      <c r="K997" s="11"/>
      <c r="L997" s="11"/>
      <c r="M997" s="11"/>
      <c r="N997" s="11"/>
      <c r="O997" s="11"/>
      <c r="P997" s="11"/>
      <c r="Q997" s="11"/>
      <c r="R997" s="11"/>
      <c r="S997" s="11"/>
      <c r="T997" s="11"/>
      <c r="U997" s="11"/>
      <c r="V997" s="11"/>
      <c r="W997" s="11"/>
      <c r="X997" s="11"/>
      <c r="Y997" s="11"/>
      <c r="Z997" s="11"/>
    </row>
    <row r="998" spans="10:26" ht="9.75" customHeight="1">
      <c r="J998" s="11"/>
      <c r="K998" s="11"/>
      <c r="L998" s="11"/>
      <c r="M998" s="11"/>
      <c r="N998" s="11"/>
      <c r="O998" s="11"/>
      <c r="P998" s="11"/>
      <c r="Q998" s="11"/>
      <c r="R998" s="11"/>
      <c r="S998" s="11"/>
      <c r="T998" s="11"/>
      <c r="U998" s="11"/>
      <c r="V998" s="11"/>
      <c r="W998" s="11"/>
      <c r="X998" s="11"/>
      <c r="Y998" s="11"/>
      <c r="Z998" s="11"/>
    </row>
    <row r="999" spans="10:26" ht="9.75" customHeight="1">
      <c r="J999" s="11"/>
      <c r="K999" s="11"/>
      <c r="L999" s="11"/>
      <c r="M999" s="11"/>
      <c r="N999" s="11"/>
      <c r="O999" s="11"/>
      <c r="P999" s="11"/>
      <c r="Q999" s="11"/>
      <c r="R999" s="11"/>
      <c r="S999" s="11"/>
      <c r="T999" s="11"/>
      <c r="U999" s="11"/>
      <c r="V999" s="11"/>
      <c r="W999" s="11"/>
      <c r="X999" s="11"/>
      <c r="Y999" s="11"/>
      <c r="Z999" s="11"/>
    </row>
    <row r="1000" spans="10:26" ht="9.75" customHeight="1">
      <c r="J1000" s="11"/>
      <c r="K1000" s="11"/>
      <c r="L1000" s="11"/>
      <c r="M1000" s="11"/>
      <c r="N1000" s="11"/>
      <c r="O1000" s="11"/>
      <c r="P1000" s="11"/>
      <c r="Q1000" s="11"/>
      <c r="R1000" s="11"/>
      <c r="S1000" s="11"/>
      <c r="T1000" s="11"/>
      <c r="U1000" s="11"/>
      <c r="V1000" s="11"/>
      <c r="W1000" s="11"/>
      <c r="X1000" s="11"/>
      <c r="Y1000" s="11"/>
      <c r="Z1000" s="11"/>
    </row>
    <row r="1001" spans="10:26" ht="9.75" customHeight="1">
      <c r="J1001" s="11"/>
      <c r="K1001" s="11"/>
      <c r="L1001" s="11"/>
      <c r="M1001" s="11"/>
      <c r="N1001" s="11"/>
      <c r="O1001" s="11"/>
      <c r="P1001" s="11"/>
      <c r="Q1001" s="11"/>
      <c r="R1001" s="11"/>
      <c r="S1001" s="11"/>
      <c r="T1001" s="11"/>
      <c r="U1001" s="11"/>
      <c r="V1001" s="11"/>
      <c r="W1001" s="11"/>
      <c r="X1001" s="11"/>
      <c r="Y1001" s="11"/>
      <c r="Z1001" s="11"/>
    </row>
  </sheetData>
  <sheetProtection sheet="1" selectLockedCells="1"/>
  <mergeCells count="21">
    <mergeCell ref="G15:H15"/>
    <mergeCell ref="F16:I16"/>
    <mergeCell ref="F17:I17"/>
    <mergeCell ref="F18:I18"/>
    <mergeCell ref="F12:I12"/>
    <mergeCell ref="F13:I13"/>
    <mergeCell ref="F14:I14"/>
    <mergeCell ref="A11:I11"/>
    <mergeCell ref="E10:F10"/>
    <mergeCell ref="A8:D8"/>
    <mergeCell ref="B9:D9"/>
    <mergeCell ref="G9:I9"/>
    <mergeCell ref="E9:F9"/>
    <mergeCell ref="E8:F8"/>
    <mergeCell ref="A10:D10"/>
    <mergeCell ref="A6:D6"/>
    <mergeCell ref="E6:I6"/>
    <mergeCell ref="B2:I4"/>
    <mergeCell ref="A7:D7"/>
    <mergeCell ref="E7:F7"/>
    <mergeCell ref="G7:I8"/>
  </mergeCells>
  <conditionalFormatting sqref="I21:I29">
    <cfRule type="cellIs" dxfId="2" priority="1" operator="equal">
      <formula>"Conformité insuffisante"</formula>
    </cfRule>
    <cfRule type="cellIs" dxfId="1" priority="2" operator="equal">
      <formula>"Conformité à améliorer"</formula>
    </cfRule>
    <cfRule type="cellIs" dxfId="0" priority="3" operator="equal">
      <formula>"Conforme"</formula>
    </cfRule>
  </conditionalFormatting>
  <printOptions horizontalCentered="1"/>
  <pageMargins left="0.23622047244094491" right="0.23622047244094491" top="0.55118110236220474" bottom="0.39370078740157483" header="0.19685039370078741" footer="0.19685039370078741"/>
  <pageSetup paperSize="9" orientation="portrait" r:id="rId1"/>
  <headerFooter>
    <oddHeader>&amp;L&amp;"Arial,倾斜"&amp;7Document d'appui à la déclaration de conformité de la norme PR NF EN ISO 20417
https://travaux.master.utc.fr/formations-master/ingenierie-de-la-sante/ids040/&amp;"Arial,常规"
&amp;R&amp;"Arial,倾斜"&amp;7Format A4 100% vertical 
2019 - 2020  A19  Onglet : &amp;A</oddHeader>
    <oddFooter>&amp;L&amp;"Arialmt,Italique"&amp;7 © Jean Ernest CHEDJOU - Yihan Chen - Ismaila OUEDRAOGO&amp;C&amp;"Arial,Italique"&amp;7                                          page n° &amp;P / &amp;N&amp;R&amp;"Arial,Italique"&amp;7Imprimé le &amp;D à &amp;T</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Utilitaires!$Q$3:$Q$7</xm:f>
          </x14:formula1>
          <xm:sqref>E10:F10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6"/>
  <sheetViews>
    <sheetView zoomScaleNormal="100" workbookViewId="0">
      <selection activeCell="E13" sqref="E13"/>
    </sheetView>
  </sheetViews>
  <sheetFormatPr baseColWidth="10" defaultColWidth="11.23046875" defaultRowHeight="15" customHeight="1"/>
  <cols>
    <col min="1" max="3" width="11.84375" customWidth="1"/>
    <col min="4" max="4" width="13.69140625" customWidth="1"/>
    <col min="5" max="5" width="11.84375" customWidth="1"/>
    <col min="6" max="6" width="18.84375" customWidth="1"/>
    <col min="7" max="26" width="10.53515625" customWidth="1"/>
  </cols>
  <sheetData>
    <row r="1" spans="1:26" ht="10.5" customHeight="1">
      <c r="A1" s="102"/>
      <c r="B1" s="103"/>
      <c r="C1" s="103"/>
      <c r="D1" s="103"/>
      <c r="E1" s="31"/>
      <c r="F1" s="104"/>
      <c r="G1" s="32"/>
      <c r="H1" s="32"/>
      <c r="I1" s="32"/>
      <c r="J1" s="32"/>
      <c r="K1" s="32"/>
      <c r="L1" s="32"/>
      <c r="M1" s="32"/>
      <c r="N1" s="32"/>
      <c r="O1" s="32"/>
      <c r="P1" s="32"/>
      <c r="Q1" s="32"/>
      <c r="R1" s="32"/>
      <c r="S1" s="32"/>
      <c r="T1" s="32"/>
      <c r="U1" s="32"/>
      <c r="V1" s="32"/>
      <c r="W1" s="32"/>
      <c r="X1" s="32"/>
      <c r="Y1" s="32"/>
      <c r="Z1" s="32"/>
    </row>
    <row r="2" spans="1:26" ht="22.5" customHeight="1">
      <c r="A2" s="206"/>
      <c r="B2" s="946" t="s">
        <v>192</v>
      </c>
      <c r="C2" s="946"/>
      <c r="D2" s="946"/>
      <c r="E2" s="946"/>
      <c r="F2" s="947"/>
      <c r="G2" s="33"/>
      <c r="H2" s="33"/>
      <c r="I2" s="33"/>
      <c r="J2" s="33"/>
      <c r="K2" s="33"/>
      <c r="L2" s="33"/>
      <c r="M2" s="33"/>
      <c r="N2" s="33"/>
      <c r="O2" s="33"/>
      <c r="P2" s="33"/>
      <c r="Q2" s="33"/>
      <c r="R2" s="33"/>
      <c r="S2" s="33"/>
      <c r="T2" s="33"/>
      <c r="U2" s="33"/>
      <c r="V2" s="33"/>
      <c r="W2" s="33"/>
      <c r="X2" s="33"/>
      <c r="Y2" s="33"/>
      <c r="Z2" s="33"/>
    </row>
    <row r="3" spans="1:26" ht="12.75" customHeight="1">
      <c r="A3" s="207"/>
      <c r="B3" s="119"/>
      <c r="C3" s="119"/>
      <c r="D3" s="119"/>
      <c r="E3" s="119"/>
      <c r="F3" s="208"/>
      <c r="G3" s="34"/>
      <c r="H3" s="34"/>
      <c r="I3" s="34"/>
      <c r="J3" s="34"/>
      <c r="K3" s="34"/>
      <c r="L3" s="34"/>
      <c r="M3" s="34"/>
      <c r="N3" s="34"/>
      <c r="O3" s="34"/>
      <c r="P3" s="34"/>
      <c r="Q3" s="34"/>
      <c r="R3" s="34"/>
      <c r="S3" s="34"/>
      <c r="T3" s="34"/>
      <c r="U3" s="34"/>
      <c r="V3" s="34"/>
      <c r="W3" s="34"/>
      <c r="X3" s="34"/>
      <c r="Y3" s="34"/>
      <c r="Z3" s="34"/>
    </row>
    <row r="4" spans="1:26" ht="12.75" customHeight="1">
      <c r="A4" s="955" t="s">
        <v>169</v>
      </c>
      <c r="B4" s="956"/>
      <c r="C4" s="956"/>
      <c r="D4" s="956"/>
      <c r="E4" s="956"/>
      <c r="F4" s="957"/>
      <c r="G4" s="35"/>
      <c r="H4" s="35"/>
      <c r="I4" s="35"/>
      <c r="J4" s="35"/>
      <c r="K4" s="35"/>
      <c r="L4" s="35"/>
      <c r="M4" s="35"/>
      <c r="N4" s="35"/>
      <c r="O4" s="35"/>
      <c r="P4" s="35"/>
      <c r="Q4" s="35"/>
      <c r="R4" s="35"/>
      <c r="S4" s="35"/>
      <c r="T4" s="35"/>
      <c r="U4" s="35"/>
      <c r="V4" s="35"/>
      <c r="W4" s="35"/>
      <c r="X4" s="35"/>
      <c r="Y4" s="35"/>
      <c r="Z4" s="35"/>
    </row>
    <row r="5" spans="1:26" ht="12.75" customHeight="1">
      <c r="A5" s="928" t="s">
        <v>98</v>
      </c>
      <c r="B5" s="929"/>
      <c r="C5" s="929"/>
      <c r="D5" s="930" t="s">
        <v>191</v>
      </c>
      <c r="E5" s="929"/>
      <c r="F5" s="931"/>
      <c r="G5" s="34"/>
      <c r="H5" s="34"/>
      <c r="I5" s="34"/>
      <c r="J5" s="34"/>
      <c r="K5" s="34"/>
      <c r="L5" s="34"/>
      <c r="M5" s="34"/>
      <c r="N5" s="34"/>
      <c r="O5" s="34"/>
      <c r="P5" s="34"/>
      <c r="Q5" s="34"/>
      <c r="R5" s="34"/>
      <c r="S5" s="34"/>
      <c r="T5" s="34"/>
      <c r="U5" s="34"/>
      <c r="V5" s="34"/>
      <c r="W5" s="34"/>
      <c r="X5" s="34"/>
      <c r="Y5" s="34"/>
      <c r="Z5" s="34"/>
    </row>
    <row r="6" spans="1:26" ht="12.75" customHeight="1">
      <c r="A6" s="935" t="str">
        <f>IFERROR(A38+364,"Date de la déclaration + 1 an")</f>
        <v>Date de la déclaration + 1 an</v>
      </c>
      <c r="B6" s="936"/>
      <c r="C6" s="936"/>
      <c r="D6" s="937" t="str">
        <f>IF(A38="","remplir la cellule de date de la déclaration (onglet ISO 17050)",IF(ISERROR(YEAR(A38)),"date de la déclaration invalide",CONCATENATE("Autodeclaration_ISO_20417_n°_",YEAR(A38),"_",MONTH(A38),"_",DAY(A38))))</f>
        <v>date de la déclaration invalide</v>
      </c>
      <c r="E6" s="936"/>
      <c r="F6" s="938"/>
      <c r="G6" s="35"/>
      <c r="H6" s="35"/>
      <c r="I6" s="35"/>
      <c r="J6" s="35"/>
      <c r="K6" s="35"/>
      <c r="L6" s="35"/>
      <c r="M6" s="35"/>
      <c r="N6" s="35"/>
      <c r="O6" s="35"/>
      <c r="P6" s="35"/>
      <c r="Q6" s="35"/>
      <c r="R6" s="35"/>
      <c r="S6" s="35"/>
      <c r="T6" s="35"/>
      <c r="U6" s="35"/>
      <c r="V6" s="35"/>
      <c r="W6" s="35"/>
      <c r="X6" s="35"/>
      <c r="Y6" s="35"/>
      <c r="Z6" s="35"/>
    </row>
    <row r="7" spans="1:26" ht="7.5" customHeight="1">
      <c r="A7" s="933"/>
      <c r="B7" s="934"/>
      <c r="C7" s="934"/>
      <c r="D7" s="934"/>
      <c r="E7" s="934"/>
      <c r="F7" s="934"/>
    </row>
    <row r="8" spans="1:26" ht="18.75" customHeight="1">
      <c r="A8" s="932" t="s">
        <v>343</v>
      </c>
      <c r="B8" s="916"/>
      <c r="C8" s="916"/>
      <c r="D8" s="916"/>
      <c r="E8" s="916"/>
      <c r="F8" s="917"/>
    </row>
    <row r="9" spans="1:26" ht="27" customHeight="1">
      <c r="A9" s="958" t="str">
        <f>'Mode d''emploi'!D6</f>
        <v>Nom de l'établissement</v>
      </c>
      <c r="B9" s="959"/>
      <c r="C9" s="959"/>
      <c r="D9" s="959"/>
      <c r="E9" s="959"/>
      <c r="F9" s="960"/>
    </row>
    <row r="10" spans="1:26" ht="30.75" customHeight="1">
      <c r="A10" s="961" t="s">
        <v>344</v>
      </c>
      <c r="B10" s="962"/>
      <c r="C10" s="962"/>
      <c r="D10" s="962"/>
      <c r="E10" s="962"/>
      <c r="F10" s="963"/>
    </row>
    <row r="11" spans="1:26" ht="48.75" customHeight="1">
      <c r="A11" s="925" t="s">
        <v>345</v>
      </c>
      <c r="B11" s="926"/>
      <c r="C11" s="926"/>
      <c r="D11" s="926"/>
      <c r="E11" s="926"/>
      <c r="F11" s="927"/>
    </row>
    <row r="12" spans="1:26" ht="15.75" customHeight="1">
      <c r="A12" s="902" t="s">
        <v>99</v>
      </c>
      <c r="B12" s="903"/>
      <c r="C12" s="903"/>
      <c r="D12" s="903"/>
      <c r="E12" s="379" t="s">
        <v>100</v>
      </c>
      <c r="F12" s="380" t="s">
        <v>101</v>
      </c>
    </row>
    <row r="13" spans="1:26" s="110" customFormat="1" ht="15.75" customHeight="1">
      <c r="A13" s="205"/>
      <c r="B13" s="951" t="s">
        <v>235</v>
      </c>
      <c r="C13" s="952"/>
      <c r="D13" s="952"/>
      <c r="E13" s="381">
        <v>0.5</v>
      </c>
      <c r="F13" s="382" t="str">
        <f>IFERROR(VLOOKUP(E13,Utilitaires!B22:C32,2),"")</f>
        <v>Informel</v>
      </c>
    </row>
    <row r="14" spans="1:26" ht="21.75" customHeight="1">
      <c r="A14" s="953" t="s">
        <v>102</v>
      </c>
      <c r="B14" s="954"/>
      <c r="C14" s="954"/>
      <c r="D14" s="954"/>
      <c r="E14" s="383" t="str">
        <f>Evaluation!I10</f>
        <v xml:space="preserve"> En attente</v>
      </c>
      <c r="F14" s="384" t="str">
        <f>IF(MIN(E15:E21)&lt;E13,"Non déclarable", Utilitaires!K26)</f>
        <v>Non déclarable</v>
      </c>
    </row>
    <row r="15" spans="1:26" ht="18.75" customHeight="1">
      <c r="A15" s="391" t="s">
        <v>16</v>
      </c>
      <c r="B15" s="948" t="str">
        <f>Evaluation!D11</f>
        <v xml:space="preserve"> Exigences générales relatives aux processus</v>
      </c>
      <c r="C15" s="948"/>
      <c r="D15" s="948"/>
      <c r="E15" s="385" t="str">
        <f>Evaluation!E11</f>
        <v xml:space="preserve"> En attente</v>
      </c>
      <c r="F15" s="386">
        <f>IF(E15&gt;=E13,Evaluation!I11,"Non déclarable")</f>
        <v>0</v>
      </c>
    </row>
    <row r="16" spans="1:26" ht="18.75" customHeight="1">
      <c r="A16" s="392" t="s">
        <v>34</v>
      </c>
      <c r="B16" s="949" t="str">
        <f>Evaluation!D18</f>
        <v xml:space="preserve"> Exigences générales</v>
      </c>
      <c r="C16" s="949"/>
      <c r="D16" s="949"/>
      <c r="E16" s="387" t="str">
        <f>Evaluation!E18</f>
        <v xml:space="preserve"> En attente</v>
      </c>
      <c r="F16" s="388">
        <f>IF(E16&gt;=E13,Evaluation!I18,"Non déclarable")</f>
        <v>0</v>
      </c>
    </row>
    <row r="17" spans="1:26" s="98" customFormat="1" ht="18.75" customHeight="1">
      <c r="A17" s="392" t="s">
        <v>134</v>
      </c>
      <c r="B17" s="949" t="str">
        <f>Evaluation!D32</f>
        <v xml:space="preserve"> Informations sur l’identification du dispositif médical</v>
      </c>
      <c r="C17" s="949"/>
      <c r="D17" s="949"/>
      <c r="E17" s="387" t="str">
        <f>Evaluation!E32</f>
        <v xml:space="preserve"> En attente</v>
      </c>
      <c r="F17" s="388">
        <f>IF(E17&gt;=E13,Evaluation!I32,"Non déclarable")</f>
        <v>0</v>
      </c>
    </row>
    <row r="18" spans="1:26" s="98" customFormat="1" ht="18.75" customHeight="1">
      <c r="A18" s="392" t="s">
        <v>135</v>
      </c>
      <c r="B18" s="949" t="str">
        <f>Evaluation!D51</f>
        <v xml:space="preserve"> Exigences relatives à l’emballage</v>
      </c>
      <c r="C18" s="949"/>
      <c r="D18" s="949"/>
      <c r="E18" s="387" t="str">
        <f>Evaluation!E51</f>
        <v xml:space="preserve"> En attente</v>
      </c>
      <c r="F18" s="388">
        <f>IF(E18&gt;=E13,Evaluation!I51,"Non déclarable")</f>
        <v>0</v>
      </c>
    </row>
    <row r="19" spans="1:26" s="98" customFormat="1" ht="18.75" customHeight="1">
      <c r="A19" s="392" t="s">
        <v>136</v>
      </c>
      <c r="B19" s="949" t="str">
        <f>Evaluation!D62</f>
        <v xml:space="preserve"> Exigences relatives aux informations pour l'étiquette </v>
      </c>
      <c r="C19" s="949"/>
      <c r="D19" s="949"/>
      <c r="E19" s="387" t="str">
        <f>Evaluation!E62</f>
        <v xml:space="preserve"> En attente</v>
      </c>
      <c r="F19" s="388">
        <f>IF(E19&gt;=E13,Evaluation!I62,"Non déclarable")</f>
        <v>0</v>
      </c>
    </row>
    <row r="20" spans="1:26" s="98" customFormat="1" ht="18.75" customHeight="1">
      <c r="A20" s="392" t="s">
        <v>137</v>
      </c>
      <c r="B20" s="949" t="str">
        <f>Evaluation!D87</f>
        <v xml:space="preserve"> Exigences relatives à la documentation d’accompagnement</v>
      </c>
      <c r="C20" s="949"/>
      <c r="D20" s="949"/>
      <c r="E20" s="387" t="str">
        <f>Evaluation!E87</f>
        <v xml:space="preserve"> En attente</v>
      </c>
      <c r="F20" s="388">
        <f>IF(E20&gt;=E13,Evaluation!I87,"Non déclarable")</f>
        <v>0</v>
      </c>
    </row>
    <row r="21" spans="1:26" s="98" customFormat="1" ht="18.75" customHeight="1">
      <c r="A21" s="393" t="s">
        <v>138</v>
      </c>
      <c r="B21" s="950" t="str">
        <f>Evaluation!D115</f>
        <v xml:space="preserve">  Informations fournies par le fabricant</v>
      </c>
      <c r="C21" s="950"/>
      <c r="D21" s="950"/>
      <c r="E21" s="389" t="str">
        <f>Evaluation!E115</f>
        <v xml:space="preserve"> En attente</v>
      </c>
      <c r="F21" s="390">
        <f>IF(E21&gt;=E13,Evaluation!I115,"Non déclarable")</f>
        <v>0</v>
      </c>
    </row>
    <row r="22" spans="1:26" ht="7.5" customHeight="1">
      <c r="A22" s="904"/>
      <c r="B22" s="905"/>
      <c r="C22" s="905"/>
      <c r="D22" s="905"/>
      <c r="E22" s="905"/>
      <c r="F22" s="905"/>
    </row>
    <row r="23" spans="1:26" ht="13.5" customHeight="1">
      <c r="A23" s="943" t="s">
        <v>240</v>
      </c>
      <c r="B23" s="944"/>
      <c r="C23" s="944"/>
      <c r="D23" s="944"/>
      <c r="E23" s="944"/>
      <c r="F23" s="945"/>
    </row>
    <row r="24" spans="1:26" ht="13.5" customHeight="1">
      <c r="A24" s="923" t="s">
        <v>241</v>
      </c>
      <c r="B24" s="919"/>
      <c r="C24" s="919"/>
      <c r="D24" s="919"/>
      <c r="E24" s="919"/>
      <c r="F24" s="924"/>
      <c r="G24" s="11"/>
      <c r="H24" s="11"/>
      <c r="I24" s="11"/>
      <c r="J24" s="11"/>
      <c r="K24" s="11"/>
      <c r="L24" s="11"/>
      <c r="M24" s="11"/>
      <c r="N24" s="11"/>
      <c r="O24" s="11"/>
      <c r="P24" s="11"/>
      <c r="Q24" s="11"/>
      <c r="R24" s="11"/>
      <c r="S24" s="11"/>
      <c r="T24" s="11"/>
      <c r="U24" s="11"/>
      <c r="V24" s="11"/>
      <c r="W24" s="11"/>
      <c r="X24" s="11"/>
      <c r="Y24" s="11"/>
      <c r="Z24" s="11"/>
    </row>
    <row r="25" spans="1:26" ht="21" customHeight="1">
      <c r="A25" s="918" t="s">
        <v>103</v>
      </c>
      <c r="B25" s="919"/>
      <c r="C25" s="919"/>
      <c r="D25" s="939" t="s">
        <v>104</v>
      </c>
      <c r="E25" s="919"/>
      <c r="F25" s="924"/>
      <c r="G25" s="8"/>
      <c r="H25" s="8"/>
      <c r="I25" s="8"/>
      <c r="J25" s="8"/>
      <c r="K25" s="8"/>
      <c r="L25" s="8"/>
      <c r="M25" s="8"/>
      <c r="N25" s="8"/>
      <c r="O25" s="8"/>
      <c r="P25" s="8"/>
      <c r="Q25" s="8"/>
      <c r="R25" s="8"/>
      <c r="S25" s="8"/>
      <c r="T25" s="8"/>
      <c r="U25" s="8"/>
      <c r="V25" s="8"/>
      <c r="W25" s="8"/>
      <c r="X25" s="8"/>
      <c r="Y25" s="8"/>
      <c r="Z25" s="8"/>
    </row>
    <row r="26" spans="1:26" ht="51" customHeight="1">
      <c r="A26" s="863" t="s">
        <v>346</v>
      </c>
      <c r="B26" s="864"/>
      <c r="C26" s="864"/>
      <c r="D26" s="940" t="s">
        <v>347</v>
      </c>
      <c r="E26" s="941"/>
      <c r="F26" s="942"/>
    </row>
    <row r="27" spans="1:26" ht="33.75" customHeight="1">
      <c r="A27" s="921" t="s">
        <v>348</v>
      </c>
      <c r="B27" s="922"/>
      <c r="C27" s="922"/>
      <c r="D27" s="911" t="s">
        <v>105</v>
      </c>
      <c r="E27" s="912"/>
      <c r="F27" s="913"/>
    </row>
    <row r="28" spans="1:26" ht="7.5" customHeight="1">
      <c r="A28" s="904"/>
      <c r="B28" s="905"/>
      <c r="C28" s="905"/>
      <c r="D28" s="905"/>
      <c r="E28" s="905"/>
      <c r="F28" s="905"/>
    </row>
    <row r="29" spans="1:26" ht="18.75" customHeight="1">
      <c r="A29" s="915" t="s">
        <v>106</v>
      </c>
      <c r="B29" s="916"/>
      <c r="C29" s="916"/>
      <c r="D29" s="916"/>
      <c r="E29" s="916"/>
      <c r="F29" s="917"/>
    </row>
    <row r="30" spans="1:26" ht="13.5" customHeight="1">
      <c r="A30" s="865" t="s">
        <v>245</v>
      </c>
      <c r="B30" s="866"/>
      <c r="C30" s="867"/>
      <c r="D30" s="882" t="s">
        <v>244</v>
      </c>
      <c r="E30" s="866"/>
      <c r="F30" s="883"/>
      <c r="G30" s="10"/>
      <c r="H30" s="10"/>
      <c r="I30" s="10"/>
      <c r="J30" s="10"/>
      <c r="K30" s="10"/>
      <c r="L30" s="10"/>
      <c r="M30" s="10"/>
      <c r="N30" s="10"/>
      <c r="O30" s="10"/>
      <c r="P30" s="10"/>
      <c r="Q30" s="10"/>
      <c r="R30" s="10"/>
      <c r="S30" s="10"/>
      <c r="T30" s="10"/>
      <c r="U30" s="10"/>
      <c r="V30" s="10"/>
      <c r="W30" s="10"/>
      <c r="X30" s="10"/>
      <c r="Y30" s="10"/>
      <c r="Z30" s="10"/>
    </row>
    <row r="31" spans="1:26" ht="13.5" customHeight="1">
      <c r="A31" s="898" t="s">
        <v>107</v>
      </c>
      <c r="B31" s="899"/>
      <c r="C31" s="899"/>
      <c r="D31" s="908" t="str">
        <f>'Mode d''emploi'!D6</f>
        <v>Nom de l'établissement</v>
      </c>
      <c r="E31" s="909"/>
      <c r="F31" s="910"/>
      <c r="G31" s="35"/>
      <c r="H31" s="35"/>
      <c r="I31" s="35"/>
      <c r="J31" s="35"/>
      <c r="K31" s="35"/>
      <c r="L31" s="35"/>
      <c r="M31" s="35"/>
      <c r="N31" s="35"/>
      <c r="O31" s="35"/>
      <c r="P31" s="35"/>
      <c r="Q31" s="35"/>
      <c r="R31" s="35"/>
      <c r="S31" s="35"/>
      <c r="T31" s="35"/>
      <c r="U31" s="35"/>
      <c r="V31" s="35"/>
      <c r="W31" s="35"/>
      <c r="X31" s="35"/>
      <c r="Y31" s="35"/>
      <c r="Z31" s="35"/>
    </row>
    <row r="32" spans="1:26" ht="13.5" customHeight="1">
      <c r="A32" s="879" t="s">
        <v>108</v>
      </c>
      <c r="B32" s="880"/>
      <c r="C32" s="881"/>
      <c r="D32" s="884" t="s">
        <v>108</v>
      </c>
      <c r="E32" s="880"/>
      <c r="F32" s="885"/>
      <c r="G32" s="10"/>
      <c r="H32" s="10"/>
      <c r="I32" s="10"/>
      <c r="J32" s="10"/>
      <c r="K32" s="10"/>
      <c r="L32" s="10"/>
      <c r="M32" s="10"/>
      <c r="N32" s="10"/>
      <c r="O32" s="10"/>
      <c r="P32" s="10"/>
      <c r="Q32" s="10"/>
      <c r="R32" s="10"/>
      <c r="S32" s="10"/>
      <c r="T32" s="10"/>
      <c r="U32" s="10"/>
      <c r="V32" s="10"/>
      <c r="W32" s="10"/>
      <c r="X32" s="10"/>
      <c r="Y32" s="10"/>
      <c r="Z32" s="10"/>
    </row>
    <row r="33" spans="1:26" ht="14.25" customHeight="1">
      <c r="A33" s="898" t="s">
        <v>109</v>
      </c>
      <c r="B33" s="899"/>
      <c r="C33" s="899"/>
      <c r="D33" s="914" t="str">
        <f>'Mode d''emploi'!D7</f>
        <v>Nom et Prénom</v>
      </c>
      <c r="E33" s="909"/>
      <c r="F33" s="910"/>
      <c r="G33" s="35"/>
      <c r="H33" s="35"/>
      <c r="I33" s="35"/>
      <c r="J33" s="35"/>
      <c r="K33" s="35"/>
      <c r="L33" s="35"/>
      <c r="M33" s="35"/>
      <c r="N33" s="35"/>
      <c r="O33" s="35"/>
      <c r="P33" s="35"/>
      <c r="Q33" s="35"/>
      <c r="R33" s="35"/>
      <c r="S33" s="35"/>
      <c r="T33" s="35"/>
      <c r="U33" s="35"/>
      <c r="V33" s="35"/>
      <c r="W33" s="35"/>
      <c r="X33" s="35"/>
      <c r="Y33" s="35"/>
      <c r="Z33" s="35"/>
    </row>
    <row r="34" spans="1:26" ht="22.5" customHeight="1">
      <c r="A34" s="898" t="s">
        <v>110</v>
      </c>
      <c r="B34" s="899"/>
      <c r="C34" s="899"/>
      <c r="D34" s="906" t="s">
        <v>111</v>
      </c>
      <c r="E34" s="899"/>
      <c r="F34" s="907"/>
      <c r="G34" s="35"/>
      <c r="H34" s="35"/>
      <c r="I34" s="35"/>
      <c r="J34" s="35"/>
      <c r="K34" s="35"/>
      <c r="L34" s="35"/>
      <c r="M34" s="35"/>
      <c r="N34" s="35"/>
      <c r="O34" s="35"/>
      <c r="P34" s="35"/>
      <c r="Q34" s="35"/>
      <c r="R34" s="35"/>
      <c r="S34" s="35"/>
      <c r="T34" s="35"/>
      <c r="U34" s="35"/>
      <c r="V34" s="35"/>
      <c r="W34" s="35"/>
      <c r="X34" s="35"/>
      <c r="Y34" s="35"/>
      <c r="Z34" s="35"/>
    </row>
    <row r="35" spans="1:26" ht="22.5" customHeight="1">
      <c r="A35" s="920" t="s">
        <v>112</v>
      </c>
      <c r="B35" s="896"/>
      <c r="C35" s="896"/>
      <c r="D35" s="906" t="s">
        <v>113</v>
      </c>
      <c r="E35" s="899"/>
      <c r="F35" s="907"/>
      <c r="G35" s="35"/>
      <c r="H35" s="35"/>
      <c r="I35" s="35"/>
      <c r="J35" s="35"/>
      <c r="K35" s="35"/>
      <c r="L35" s="35"/>
      <c r="M35" s="35"/>
      <c r="N35" s="35"/>
      <c r="O35" s="35"/>
      <c r="P35" s="35"/>
      <c r="Q35" s="35"/>
      <c r="R35" s="35"/>
      <c r="S35" s="35"/>
      <c r="T35" s="35"/>
      <c r="U35" s="35"/>
      <c r="V35" s="35"/>
      <c r="W35" s="35"/>
      <c r="X35" s="35"/>
      <c r="Y35" s="35"/>
      <c r="Z35" s="35"/>
    </row>
    <row r="36" spans="1:26" ht="14.25" customHeight="1">
      <c r="A36" s="898" t="s">
        <v>114</v>
      </c>
      <c r="B36" s="899"/>
      <c r="C36" s="899"/>
      <c r="D36" s="900" t="str">
        <f>'Mode d''emploi'!D8</f>
        <v>Email</v>
      </c>
      <c r="E36" s="901"/>
      <c r="F36" s="543" t="str">
        <f>'Mode d''emploi'!H8</f>
        <v>Tel</v>
      </c>
      <c r="G36" s="35"/>
      <c r="H36" s="35"/>
      <c r="I36" s="35"/>
      <c r="J36" s="35"/>
      <c r="K36" s="35"/>
      <c r="L36" s="35"/>
      <c r="M36" s="35"/>
      <c r="N36" s="35"/>
      <c r="O36" s="35"/>
      <c r="P36" s="35"/>
      <c r="Q36" s="35"/>
      <c r="R36" s="35"/>
      <c r="S36" s="35"/>
      <c r="T36" s="35"/>
      <c r="U36" s="35"/>
      <c r="V36" s="35"/>
      <c r="W36" s="35"/>
      <c r="X36" s="35"/>
      <c r="Y36" s="35"/>
      <c r="Z36" s="35"/>
    </row>
    <row r="37" spans="1:26" ht="14.25" customHeight="1">
      <c r="A37" s="876" t="s">
        <v>115</v>
      </c>
      <c r="B37" s="877"/>
      <c r="C37" s="878"/>
      <c r="D37" s="886" t="s">
        <v>116</v>
      </c>
      <c r="E37" s="887"/>
      <c r="F37" s="888"/>
      <c r="G37" s="10"/>
      <c r="H37" s="10"/>
      <c r="I37" s="10"/>
      <c r="J37" s="10"/>
      <c r="K37" s="10"/>
      <c r="L37" s="10"/>
      <c r="M37" s="10"/>
      <c r="N37" s="10"/>
      <c r="O37" s="10"/>
      <c r="P37" s="10"/>
      <c r="Q37" s="10"/>
      <c r="R37" s="10"/>
      <c r="S37" s="10"/>
      <c r="T37" s="10"/>
      <c r="U37" s="10"/>
      <c r="V37" s="10"/>
      <c r="W37" s="10"/>
      <c r="X37" s="10"/>
      <c r="Y37" s="10"/>
      <c r="Z37" s="10"/>
    </row>
    <row r="38" spans="1:26" ht="14.25" customHeight="1">
      <c r="A38" s="895" t="s">
        <v>117</v>
      </c>
      <c r="B38" s="896"/>
      <c r="C38" s="897"/>
      <c r="D38" s="889" t="str">
        <f>IF(Evaluation!E5="","pas de date d'évaluation pour l'instant",Evaluation!E5)</f>
        <v>Date (jj/mm/aaaa)</v>
      </c>
      <c r="E38" s="890"/>
      <c r="F38" s="891"/>
      <c r="G38" s="35"/>
      <c r="H38" s="35"/>
      <c r="I38" s="35"/>
      <c r="J38" s="35"/>
      <c r="K38" s="35"/>
      <c r="L38" s="35"/>
      <c r="M38" s="35"/>
      <c r="N38" s="35"/>
      <c r="O38" s="35"/>
      <c r="P38" s="35"/>
      <c r="Q38" s="35"/>
      <c r="R38" s="35"/>
      <c r="S38" s="35"/>
      <c r="T38" s="35"/>
      <c r="U38" s="35"/>
      <c r="V38" s="35"/>
      <c r="W38" s="35"/>
      <c r="X38" s="35"/>
      <c r="Y38" s="35"/>
      <c r="Z38" s="35"/>
    </row>
    <row r="39" spans="1:26" ht="14.25" customHeight="1">
      <c r="A39" s="873" t="s">
        <v>118</v>
      </c>
      <c r="B39" s="874"/>
      <c r="C39" s="875"/>
      <c r="D39" s="892" t="s">
        <v>118</v>
      </c>
      <c r="E39" s="893"/>
      <c r="F39" s="894"/>
      <c r="G39" s="10"/>
      <c r="H39" s="10"/>
      <c r="I39" s="10"/>
      <c r="J39" s="10"/>
      <c r="K39" s="10"/>
      <c r="L39" s="10"/>
      <c r="M39" s="10"/>
      <c r="N39" s="10"/>
      <c r="O39" s="10"/>
      <c r="P39" s="10"/>
      <c r="Q39" s="10"/>
      <c r="R39" s="10"/>
      <c r="S39" s="10"/>
      <c r="T39" s="10"/>
      <c r="U39" s="10"/>
      <c r="V39" s="10"/>
      <c r="W39" s="10"/>
      <c r="X39" s="10"/>
      <c r="Y39" s="10"/>
      <c r="Z39" s="10"/>
    </row>
    <row r="40" spans="1:26" ht="45" customHeight="1">
      <c r="A40" s="871"/>
      <c r="B40" s="869"/>
      <c r="C40" s="872"/>
      <c r="D40" s="868"/>
      <c r="E40" s="869"/>
      <c r="F40" s="870"/>
    </row>
    <row r="41" spans="1:26" ht="15.7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15.7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15.7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15.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5.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5.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5.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5.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5.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5.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5.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5.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5.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5.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5.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5.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5.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5.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5.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5.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5.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5.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5.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5.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5.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5.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5.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5.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5.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5.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5.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5.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5.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5.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5.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5.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5.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5.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5.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5.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5.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5.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5.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5.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5.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5.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5.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5.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5.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5.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5.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5.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5.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5.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5.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5.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5.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5.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5.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5.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5.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5.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5.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5.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5.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5.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5.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5.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5.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5.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5.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5.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5.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5.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5.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5.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5.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5.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5.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5.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5.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5.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5.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5.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5.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5.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5.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5.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5.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5.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5.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5.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5.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5.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5.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5.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5.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5.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5.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5.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5.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5.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5.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5.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5.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5.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5.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5.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5.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5.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5.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5.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5.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5.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5.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5.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5.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5.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5.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5.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5.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5.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5.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5.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5.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5.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5.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5.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5.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5.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5.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5.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5.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5.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5.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5.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5.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5.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5.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5.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5.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5.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5.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5.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5.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5.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5.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5.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5.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5.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5.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5.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5.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5.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5.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5.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5.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5.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5.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5.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5.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5.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5.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5.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5.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5.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5.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5.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5.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5.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5.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5.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5.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5.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5.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5.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5.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5.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5.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5.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5.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5.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5.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5.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5.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5.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5.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5.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5.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5.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5.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5.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5.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5.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5.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5.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5.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5.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5.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5.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5.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5.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5.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5.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5.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5.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5.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5.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5.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5.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5.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5.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5.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5.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5.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5.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5.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5.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5.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5.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5.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5.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5.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5.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5.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5.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5.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5.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5.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5.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5.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5.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5.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5.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5.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5.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5.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5.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5.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5.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5.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5.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5.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5.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5.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5.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5.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5.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5.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5.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5.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5.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5.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5.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5.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5.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5.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5.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5.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5.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5.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5.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5.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5.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5.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5.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5.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5.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5.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5.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5.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5.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5.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5.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5.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5.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5.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5.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5.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5.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5.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5.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5.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5.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5.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5.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5.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5.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5.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5.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5.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5.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5.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5.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5.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5.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5.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5.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5.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5.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5.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5.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5.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5.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5.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5.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5.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5.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5.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5.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5.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5.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5.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5.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5.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5.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5.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5.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5.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5.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5.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5.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5.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5.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5.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5.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5.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5.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5.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5.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5.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5.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5.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5.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5.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5.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5.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5.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5.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5.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5.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5.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5.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5.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5.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5.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5.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5.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5.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5.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5.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5.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5.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5.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5.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5.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5.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5.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5.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5.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5.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5.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5.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5.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5.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5.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5.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5.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5.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5.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5.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5.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5.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5.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5.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5.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5.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5.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5.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5.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5.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5.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5.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5.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5.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5.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5.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5.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5.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5.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5.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5.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5.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5.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5.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5.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5.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5.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5.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5.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5.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5.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5.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5.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5.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5.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5.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5.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5.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5.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5.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5.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5.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5.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5.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5.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5.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5.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5.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5.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5.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5.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5.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5.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5.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5.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5.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5.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5.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5.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5.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5.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5.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5.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5.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5.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5.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5.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5.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5.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5.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5.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5.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5.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5.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5.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5.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5.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5.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5.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5.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5.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5.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5.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5.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5.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5.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5.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5.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5.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5.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5.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5.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5.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5.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5.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5.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5.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5.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5.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5.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5.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5.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5.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5.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5.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5.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5.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5.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5.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5.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5.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5.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5.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5.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5.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5.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5.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5.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5.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5.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5.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5.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5.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5.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5.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5.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5.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5.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5.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5.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5.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5.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5.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5.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5.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5.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5.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5.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5.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5.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5.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5.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5.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5.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5.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5.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5.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5.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5.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5.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5.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5.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5.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5.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5.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5.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5.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5.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5.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5.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5.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5.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5.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5.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5.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5.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5.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5.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5.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5.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5.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5.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5.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5.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5.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5.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5.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5.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5.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5.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5.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5.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5.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5.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5.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5.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5.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5.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5.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5.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5.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5.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5.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5.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5.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5.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5.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5.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5.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5.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5.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5.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5.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5.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5.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5.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5.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5.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5.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5.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5.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5.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5.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5.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5.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5.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5.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5.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5.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5.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5.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5.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5.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5.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5.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5.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5.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5.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5.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5.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5.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5.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5.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5.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5.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5.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5.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5.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5.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5.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5.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5.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5.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5.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5.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5.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5.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5.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5.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5.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5.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5.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5.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5.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5.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5.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5.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5.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5.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5.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5.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5.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5.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5.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5.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5.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5.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5.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5.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5.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5.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5.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5.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5.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5.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5.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5.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5.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5.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5.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5.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5.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5.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5.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5.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5.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5.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5.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5.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5.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5.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5.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5.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5.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5.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5.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5.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5.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5.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5.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5.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5.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5.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5.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5.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5.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5.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5.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5.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5.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5.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5.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5.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5.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5.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5.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5.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5.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5.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5.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5.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5.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5.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5.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5.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5.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5.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5.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5.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5.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5.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5.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5.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5.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5.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5.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5.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5.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5.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5.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5.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5.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5.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5.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5.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5.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5.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5.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5.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5.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5.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5.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5.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5.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5.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5.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5.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5.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5.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5.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5.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5.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5.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5.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5.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5.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5.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5.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5.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5.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5.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5.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5.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5.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5.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5.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5.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5.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5.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5.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5.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5.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5.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5.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5.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5.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5.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5.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5.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5.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5.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5.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5.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5.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5.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5.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5.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5.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5.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5.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5.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5.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5.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5.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5.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5.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5.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5.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5.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5.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5.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5.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5.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5.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5.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5.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5.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5.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5.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5.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5.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5.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5.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5.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5.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5.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5.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5.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5.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5.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5.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5.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5.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5.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5.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5.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5.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5.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5.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5.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5.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5.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5.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5.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5.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5.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5.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5.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5.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5.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5.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5.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5.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5.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5.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5.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5.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5.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5.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5.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5.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5.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5.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5.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5.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5.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5.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5.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5.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5.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5.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5.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5.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5.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5.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5.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5.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5.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5.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5.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5.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5.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5.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5.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5.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5.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5.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5.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5.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5.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5.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5.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5.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5.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5.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5.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5.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5.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5.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5.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5.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5.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5.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5.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5.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5.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5.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5.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5.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5.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5.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5.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5.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5.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5.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5.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5.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5.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5.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5.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5.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5.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5.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5.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5.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5.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5.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5.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5.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5.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5.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5.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5.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5.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5.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5.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5.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5.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5.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5.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5.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5.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5.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5.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5.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5.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5.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5.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5.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5.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5.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5.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5.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5.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5.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5.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5.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5.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5.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5.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5.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5.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5.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5.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5.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5.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5.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5.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5.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5.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5.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5.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5.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5.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5.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5.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5.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5.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5.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5.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5.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5.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5.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5.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5.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5.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5.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5.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5.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row r="1001" spans="1:26" ht="15.75" customHeight="1">
      <c r="A1001" s="29"/>
      <c r="B1001" s="29"/>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row>
    <row r="1002" spans="1:26" ht="15.75" customHeight="1">
      <c r="A1002" s="29"/>
      <c r="B1002" s="29"/>
      <c r="C1002" s="29"/>
      <c r="D1002" s="29"/>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row>
    <row r="1003" spans="1:26" ht="15.75" customHeight="1">
      <c r="A1003" s="29"/>
      <c r="B1003" s="29"/>
      <c r="C1003" s="29"/>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row>
    <row r="1004" spans="1:26" ht="15.75" customHeight="1">
      <c r="A1004" s="29"/>
      <c r="B1004" s="29"/>
      <c r="C1004" s="29"/>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row>
    <row r="1005" spans="1:26" ht="15.75" customHeight="1">
      <c r="A1005" s="29"/>
      <c r="B1005" s="29"/>
      <c r="C1005" s="29"/>
      <c r="D1005" s="29"/>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row>
    <row r="1006" spans="1:26" ht="15.75" customHeight="1">
      <c r="A1006" s="29"/>
      <c r="B1006" s="29"/>
      <c r="C1006" s="29"/>
      <c r="D1006" s="29"/>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row>
  </sheetData>
  <sheetProtection sheet="1" selectLockedCells="1"/>
  <mergeCells count="54">
    <mergeCell ref="D25:F25"/>
    <mergeCell ref="D26:F26"/>
    <mergeCell ref="A23:F23"/>
    <mergeCell ref="B2:F2"/>
    <mergeCell ref="B15:D15"/>
    <mergeCell ref="B16:D16"/>
    <mergeCell ref="B17:D17"/>
    <mergeCell ref="B18:D18"/>
    <mergeCell ref="B19:D19"/>
    <mergeCell ref="B20:D20"/>
    <mergeCell ref="B21:D21"/>
    <mergeCell ref="B13:D13"/>
    <mergeCell ref="A14:D14"/>
    <mergeCell ref="A4:F4"/>
    <mergeCell ref="A9:F9"/>
    <mergeCell ref="A10:F10"/>
    <mergeCell ref="A11:F11"/>
    <mergeCell ref="A5:C5"/>
    <mergeCell ref="D5:F5"/>
    <mergeCell ref="A8:F8"/>
    <mergeCell ref="A7:F7"/>
    <mergeCell ref="A6:C6"/>
    <mergeCell ref="D6:F6"/>
    <mergeCell ref="A12:D12"/>
    <mergeCell ref="A22:F22"/>
    <mergeCell ref="D35:F35"/>
    <mergeCell ref="D31:F31"/>
    <mergeCell ref="D27:F27"/>
    <mergeCell ref="A33:C33"/>
    <mergeCell ref="D33:F33"/>
    <mergeCell ref="A34:C34"/>
    <mergeCell ref="D34:F34"/>
    <mergeCell ref="A29:F29"/>
    <mergeCell ref="A28:F28"/>
    <mergeCell ref="A31:C31"/>
    <mergeCell ref="A25:C25"/>
    <mergeCell ref="A35:C35"/>
    <mergeCell ref="A27:C27"/>
    <mergeCell ref="A24:F24"/>
    <mergeCell ref="A26:C26"/>
    <mergeCell ref="A30:C30"/>
    <mergeCell ref="D40:F40"/>
    <mergeCell ref="A40:C40"/>
    <mergeCell ref="A39:C39"/>
    <mergeCell ref="A37:C37"/>
    <mergeCell ref="A32:C32"/>
    <mergeCell ref="D30:F30"/>
    <mergeCell ref="D32:F32"/>
    <mergeCell ref="D37:F37"/>
    <mergeCell ref="D38:F38"/>
    <mergeCell ref="D39:F39"/>
    <mergeCell ref="A38:C38"/>
    <mergeCell ref="A36:C36"/>
    <mergeCell ref="D36:E36"/>
  </mergeCells>
  <phoneticPr fontId="66" type="noConversion"/>
  <hyperlinks>
    <hyperlink ref="A15" location="null!A6" display="Art. 4" xr:uid="{00000000-0004-0000-0400-000000000000}"/>
    <hyperlink ref="A16" location="null!A11" display="Art. 5" xr:uid="{00000000-0004-0000-0400-000001000000}"/>
    <hyperlink ref="A17" location="null!A11" display="Art. 5" xr:uid="{00000000-0004-0000-0400-000002000000}"/>
    <hyperlink ref="A18" location="null!A11" display="Art. 5" xr:uid="{00000000-0004-0000-0400-000003000000}"/>
    <hyperlink ref="A19" location="null!A11" display="Art. 5" xr:uid="{00000000-0004-0000-0400-000004000000}"/>
    <hyperlink ref="A20" location="null!A11" display="Art. 5" xr:uid="{00000000-0004-0000-0400-000005000000}"/>
    <hyperlink ref="A21" location="null!A11" display="Art. 5" xr:uid="{00000000-0004-0000-0400-000006000000}"/>
  </hyperlinks>
  <printOptions horizontalCentered="1"/>
  <pageMargins left="0.31496062992125984" right="0.31496062992125984" top="0.59055118110236227" bottom="0.39370078740157483" header="0.19685039370078741" footer="0.19685039370078741"/>
  <pageSetup paperSize="9" orientation="portrait" r:id="rId1"/>
  <headerFooter>
    <oddHeader>&amp;L&amp;"Arial,倾斜"&amp;7Fiche de déclaration de conformité - norme ISO 17050
https://travaux.master.utc.fr/formations-master/ingenierie-de-la-sante/ids040/&amp;R&amp;"Arial,倾斜"&amp;7Enregistrement qualité : impression sur 1 page A4 100% en vertical
Onglet : &amp;A</oddHeader>
    <oddFooter>&amp;L&amp;"Arial,倾斜"&amp;7 © Jean Ernest CHEDJOU - Yihan Chen - Ismaila OUEDRAOGO&amp;C&amp;"Arial,常规"&amp;7                                       &amp;"Arial,倾斜"   page n° &amp;P / &amp;N&amp;R&amp;"Arial,倾斜"&amp;7Imprimé le &amp;D à &amp;T</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Utilitaires!$Q$3:$Q$7</xm:f>
          </x14:formula1>
          <xm:sqref>E13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81"/>
  <sheetViews>
    <sheetView topLeftCell="A13" zoomScale="81" zoomScaleNormal="145" workbookViewId="0">
      <selection activeCell="B22" sqref="B22:C32"/>
    </sheetView>
  </sheetViews>
  <sheetFormatPr baseColWidth="10" defaultColWidth="11.23046875" defaultRowHeight="15" customHeight="1"/>
  <cols>
    <col min="1" max="1" width="6.69140625" style="97" customWidth="1"/>
    <col min="2" max="2" width="18.3046875" customWidth="1"/>
    <col min="3" max="3" width="32.84375" customWidth="1"/>
    <col min="4" max="4" width="9.69140625" customWidth="1"/>
    <col min="5" max="5" width="9.4609375" customWidth="1"/>
    <col min="6" max="6" width="7.07421875" customWidth="1"/>
    <col min="7" max="7" width="7" customWidth="1"/>
    <col min="8" max="8" width="5.4609375" customWidth="1"/>
    <col min="9" max="9" width="7" customWidth="1"/>
    <col min="10" max="10" width="5.69140625" customWidth="1"/>
    <col min="11" max="11" width="7.23046875" customWidth="1"/>
    <col min="12" max="12" width="9.84375" customWidth="1"/>
    <col min="13" max="13" width="5.84375" customWidth="1"/>
    <col min="14" max="27" width="10.53515625" customWidth="1"/>
  </cols>
  <sheetData>
    <row r="1" spans="2:19" ht="30">
      <c r="B1" s="36" t="s">
        <v>119</v>
      </c>
      <c r="C1" s="37"/>
      <c r="D1" s="38"/>
      <c r="E1" s="39" t="s">
        <v>16</v>
      </c>
      <c r="F1" s="39" t="s">
        <v>34</v>
      </c>
      <c r="G1" s="39" t="s">
        <v>134</v>
      </c>
      <c r="H1" s="39" t="s">
        <v>135</v>
      </c>
      <c r="I1" s="39" t="s">
        <v>136</v>
      </c>
      <c r="J1" s="39" t="s">
        <v>137</v>
      </c>
      <c r="K1" s="39" t="s">
        <v>138</v>
      </c>
      <c r="L1" s="40" t="s">
        <v>120</v>
      </c>
    </row>
    <row r="2" spans="2:19" ht="19.5" customHeight="1">
      <c r="B2" s="41" t="str">
        <f>'Mode d''emploi'!C22</f>
        <v>Choix de VÉRACITÉ</v>
      </c>
      <c r="C2" s="42" t="s">
        <v>121</v>
      </c>
      <c r="D2" s="43" t="s">
        <v>238</v>
      </c>
      <c r="E2" s="44">
        <f>IFERROR(COUNTIFS(Evaluation!$E$12:$E$17,$C2),0)</f>
        <v>0</v>
      </c>
      <c r="F2" s="44">
        <f>IFERROR(COUNTIFS(Evaluation!$E$19:$E$31,$C2),0)</f>
        <v>0</v>
      </c>
      <c r="G2" s="44">
        <f>IFERROR(COUNTIFS(Evaluation!$E$33:$E$50,$C2),0)</f>
        <v>0</v>
      </c>
      <c r="H2" s="44">
        <f>IFERROR(COUNTIFS(Evaluation!$E$52:$E$61,$C2),0)</f>
        <v>0</v>
      </c>
      <c r="I2" s="44">
        <f>IFERROR(COUNTIFS(Evaluation!$E$8:$E$62,$C2),0)</f>
        <v>0</v>
      </c>
      <c r="J2" s="44">
        <f>IFERROR(COUNTIFS(Evaluation!$E$88:$E$114,$C2),0)</f>
        <v>0</v>
      </c>
      <c r="K2" s="44">
        <f>IFERROR(COUNTIFS(Evaluation!$E$116:$E$124,$B2),0)</f>
        <v>7</v>
      </c>
      <c r="L2" s="45">
        <f t="shared" ref="L2:L8" si="0">SUM(E2:K2)</f>
        <v>7</v>
      </c>
      <c r="Q2" s="964" t="s">
        <v>236</v>
      </c>
      <c r="R2" s="964"/>
      <c r="S2" s="964"/>
    </row>
    <row r="3" spans="2:19" ht="19.5" customHeight="1">
      <c r="B3" s="46" t="s">
        <v>32</v>
      </c>
      <c r="C3" s="48" t="str">
        <f>'Mode d''emploi'!A27</f>
        <v>Critère non appliquable et justifiable</v>
      </c>
      <c r="D3" s="49" t="str">
        <f>'Mode d''emploi'!D27</f>
        <v>NA</v>
      </c>
      <c r="E3" s="44">
        <f>COUNTIFS(Evaluation!E13:E17, Utilitaires!B3)</f>
        <v>0</v>
      </c>
      <c r="F3" s="44">
        <f>COUNTIFS(Evaluation!E19:E31,Utilitaires!B3)</f>
        <v>0</v>
      </c>
      <c r="G3" s="44">
        <f>COUNTIFS(Evaluation!E34:E50,Utilitaires!B3)</f>
        <v>0</v>
      </c>
      <c r="H3" s="44">
        <f>COUNTIFS(Evaluation!E53:E61,Utilitaires!B3)</f>
        <v>0</v>
      </c>
      <c r="I3" s="44">
        <f>COUNTIFS(Evaluation!E64:E86,Utilitaires!B3)</f>
        <v>0</v>
      </c>
      <c r="J3" s="44">
        <f>COUNTIFS(Evaluation!E89:E114,Utilitaires!B3)</f>
        <v>0</v>
      </c>
      <c r="K3" s="44">
        <f>COUNTIFS(Evaluation!E116:E124,Utilitaires!B3)</f>
        <v>0</v>
      </c>
      <c r="L3" s="45">
        <f t="shared" si="0"/>
        <v>0</v>
      </c>
      <c r="Q3" s="142">
        <v>0.5</v>
      </c>
      <c r="R3" s="34"/>
      <c r="S3" s="34"/>
    </row>
    <row r="4" spans="2:19" ht="19.5" customHeight="1">
      <c r="B4" s="46" t="str">
        <f>'Mode d''emploi'!C23</f>
        <v>Faux </v>
      </c>
      <c r="C4" s="47" t="str">
        <f>'Mode d''emploi'!A23</f>
        <v>Critère non respecté.</v>
      </c>
      <c r="D4" s="43">
        <f>'Mode d''emploi'!D23</f>
        <v>1.0000000000000001E-5</v>
      </c>
      <c r="E4" s="44">
        <f>COUNTIFS(Evaluation!E13:E17,Utilitaires!B4)</f>
        <v>0</v>
      </c>
      <c r="F4" s="44">
        <f>COUNTIFS(Evaluation!E19:E31,Utilitaires!B4)</f>
        <v>0</v>
      </c>
      <c r="G4" s="44">
        <f>COUNTIFS(Evaluation!E34:E50,Utilitaires!B4)</f>
        <v>0</v>
      </c>
      <c r="H4" s="44">
        <f>COUNTIFS(Evaluation!E53:E61,Utilitaires!B4)</f>
        <v>0</v>
      </c>
      <c r="I4" s="44">
        <f>COUNTIFS(Evaluation!E64:E86,Utilitaires!B4)</f>
        <v>0</v>
      </c>
      <c r="J4" s="44">
        <f>COUNTIFS(Evaluation!E89:E114,Utilitaires!B4)</f>
        <v>0</v>
      </c>
      <c r="K4" s="44">
        <f>COUNTIFS(Evaluation!E116:E124,Utilitaires!B4)</f>
        <v>0</v>
      </c>
      <c r="L4" s="45">
        <f t="shared" si="0"/>
        <v>0</v>
      </c>
      <c r="Q4" s="142">
        <v>0.6</v>
      </c>
      <c r="R4" s="34"/>
      <c r="S4" s="34"/>
    </row>
    <row r="5" spans="2:19" ht="19.5" customHeight="1">
      <c r="B5" s="46" t="str">
        <f>'Mode d''emploi'!C24</f>
        <v>Plutôt Faux</v>
      </c>
      <c r="C5" s="42" t="str">
        <f>'Mode d''emploi'!A24</f>
        <v>Critère aléatoirement appliqué.</v>
      </c>
      <c r="D5" s="43">
        <f>'Mode d''emploi'!D24</f>
        <v>0.4</v>
      </c>
      <c r="E5" s="44">
        <f>COUNTIFS(Evaluation!E13:E17,Utilitaires!B5)</f>
        <v>0</v>
      </c>
      <c r="F5" s="44">
        <f>COUNTIFS(Evaluation!E19:E31,Utilitaires!B5)</f>
        <v>0</v>
      </c>
      <c r="G5" s="44">
        <f>COUNTIFS(Evaluation!E34:E50,Utilitaires!B5)</f>
        <v>0</v>
      </c>
      <c r="H5" s="44">
        <f>COUNTIFS(Evaluation!E53:E61,Utilitaires!B5)</f>
        <v>0</v>
      </c>
      <c r="I5" s="44">
        <f>COUNTIFS(Evaluation!E64:E86,Utilitaires!B5)</f>
        <v>0</v>
      </c>
      <c r="J5" s="44">
        <f>COUNTIFS(Evaluation!E89:E114,Utilitaires!B5)</f>
        <v>0</v>
      </c>
      <c r="K5" s="44">
        <f>COUNTIFS(Evaluation!E116:E124,Utilitaires!B5)</f>
        <v>0</v>
      </c>
      <c r="L5" s="45">
        <f t="shared" si="0"/>
        <v>0</v>
      </c>
      <c r="Q5" s="142">
        <v>0.7</v>
      </c>
      <c r="R5" s="34"/>
      <c r="S5" s="34"/>
    </row>
    <row r="6" spans="2:19" ht="19.5" customHeight="1">
      <c r="B6" s="46" t="str">
        <f>'Mode d''emploi'!C25</f>
        <v>Plutôt vrai</v>
      </c>
      <c r="C6" s="47" t="str">
        <f>'Mode d''emploi'!A25</f>
        <v>Critère respecté et formalisé.</v>
      </c>
      <c r="D6" s="43">
        <f>'Mode d''emploi'!D25</f>
        <v>0.70000000000000007</v>
      </c>
      <c r="E6" s="44">
        <f>COUNTIFS(Evaluation!E13:E17,Utilitaires!B6)</f>
        <v>0</v>
      </c>
      <c r="F6" s="44">
        <f>COUNTIFS(Evaluation!E19:E31,Utilitaires!B6)</f>
        <v>0</v>
      </c>
      <c r="G6" s="44">
        <f>COUNTIFS(Evaluation!E34:E50,Utilitaires!B6)</f>
        <v>0</v>
      </c>
      <c r="H6" s="44">
        <f>COUNTIFS(Evaluation!E53:E61,Utilitaires!B6)</f>
        <v>0</v>
      </c>
      <c r="I6" s="44">
        <f>COUNTIFS(Evaluation!E64:E86,Utilitaires!B6)</f>
        <v>0</v>
      </c>
      <c r="J6" s="44">
        <f>COUNTIFS(Evaluation!E89:E114,Utilitaires!B6)</f>
        <v>0</v>
      </c>
      <c r="K6" s="44">
        <f>COUNTIFS(Evaluation!E116:E124,Utilitaires!B6)</f>
        <v>0</v>
      </c>
      <c r="L6" s="45">
        <f t="shared" si="0"/>
        <v>0</v>
      </c>
      <c r="Q6" s="142">
        <v>0.8</v>
      </c>
      <c r="R6" s="34"/>
      <c r="S6" s="34"/>
    </row>
    <row r="7" spans="2:19" ht="19.5" customHeight="1">
      <c r="B7" s="46" t="str">
        <f>'Mode d''emploi'!C26</f>
        <v xml:space="preserve">Vrai </v>
      </c>
      <c r="C7" s="42" t="str">
        <f>'Mode d''emploi'!A26</f>
        <v xml:space="preserve">Critère respecté, appliqué et prouvé. </v>
      </c>
      <c r="D7" s="43">
        <f>'Mode d''emploi'!D26</f>
        <v>1</v>
      </c>
      <c r="E7" s="44">
        <f>COUNTIFS(Evaluation!E13:E17,Utilitaires!B7)</f>
        <v>0</v>
      </c>
      <c r="F7" s="44">
        <f>COUNTIFS(Evaluation!E19:E31,Utilitaires!B7)</f>
        <v>0</v>
      </c>
      <c r="G7" s="44">
        <f>COUNTIFS(Evaluation!E34:E50,Utilitaires!B7)</f>
        <v>0</v>
      </c>
      <c r="H7" s="44">
        <f>COUNTIFS(Evaluation!E53:E61,Utilitaires!B7)</f>
        <v>0</v>
      </c>
      <c r="I7" s="44">
        <f>COUNTIFS(Evaluation!E64:E86,Utilitaires!B7)</f>
        <v>0</v>
      </c>
      <c r="J7" s="44">
        <f>COUNTIFS(Evaluation!E89:E114,Utilitaires!B7)</f>
        <v>0</v>
      </c>
      <c r="K7" s="44">
        <f>COUNTIFS(Evaluation!E116:E124,Utilitaires!B7)</f>
        <v>0</v>
      </c>
      <c r="L7" s="45">
        <f t="shared" si="0"/>
        <v>0</v>
      </c>
      <c r="Q7" s="142">
        <v>0.9</v>
      </c>
      <c r="R7" s="34"/>
      <c r="S7" s="34"/>
    </row>
    <row r="8" spans="2:19" ht="19.5" customHeight="1">
      <c r="B8" s="50"/>
      <c r="C8" s="51"/>
      <c r="D8" s="52" t="s">
        <v>122</v>
      </c>
      <c r="E8" s="53">
        <f>SUM(E5:E7,E4)</f>
        <v>0</v>
      </c>
      <c r="F8" s="53">
        <f>SUM(F5:F7,F4)</f>
        <v>0</v>
      </c>
      <c r="G8" s="53">
        <f t="shared" ref="G8:K8" si="1">SUM(G5:G7,G4)</f>
        <v>0</v>
      </c>
      <c r="H8" s="53">
        <f t="shared" si="1"/>
        <v>0</v>
      </c>
      <c r="I8" s="53">
        <f t="shared" si="1"/>
        <v>0</v>
      </c>
      <c r="J8" s="53">
        <f t="shared" si="1"/>
        <v>0</v>
      </c>
      <c r="K8" s="53">
        <f t="shared" si="1"/>
        <v>0</v>
      </c>
      <c r="L8" s="54">
        <f t="shared" si="0"/>
        <v>0</v>
      </c>
      <c r="N8">
        <f>77-L8</f>
        <v>77</v>
      </c>
    </row>
    <row r="9" spans="2:19" ht="15.5">
      <c r="D9" s="55"/>
      <c r="E9" s="56"/>
      <c r="F9" s="57"/>
      <c r="G9" s="55"/>
    </row>
    <row r="10" spans="2:19" ht="32.65" customHeight="1">
      <c r="B10" s="36" t="s">
        <v>123</v>
      </c>
      <c r="C10" s="37"/>
      <c r="D10" s="40" t="s">
        <v>124</v>
      </c>
      <c r="E10" s="40" t="s">
        <v>125</v>
      </c>
      <c r="F10" s="58" t="s">
        <v>126</v>
      </c>
      <c r="G10" s="39" t="s">
        <v>16</v>
      </c>
      <c r="H10" s="39" t="s">
        <v>34</v>
      </c>
      <c r="I10" s="39" t="s">
        <v>134</v>
      </c>
      <c r="J10" s="39" t="s">
        <v>135</v>
      </c>
      <c r="K10" s="39" t="s">
        <v>136</v>
      </c>
      <c r="L10" s="39" t="s">
        <v>137</v>
      </c>
      <c r="M10" s="39" t="s">
        <v>138</v>
      </c>
    </row>
    <row r="11" spans="2:19" ht="27.75" customHeight="1">
      <c r="B11" s="46" t="str">
        <f>'Mode d''emploi'!G26</f>
        <v>Conforme</v>
      </c>
      <c r="C11" s="59" t="str">
        <f>'Mode d''emploi'!H26</f>
        <v>Félicitations, communiquez vos résultats.</v>
      </c>
      <c r="D11" s="45">
        <f>IFERROR(COUNTIFS(Evaluation!$I$12:$I$13,$B11)+COUNTIFS(Evaluation!$I$19:$I$48,$B11),0)</f>
        <v>0</v>
      </c>
      <c r="E11" s="60" t="e">
        <f>IF(Evaluation!#REF!=B11,$D$16,0)</f>
        <v>#REF!</v>
      </c>
      <c r="F11" s="45">
        <f>IFERROR(COUNTIF(Evaluation!$I$11,B11)+COUNTIF(Evaluation!$I$18,B11),0)</f>
        <v>0</v>
      </c>
      <c r="G11" s="45">
        <f>COUNTIFS(Evaluation!J13:J17,B11)</f>
        <v>0</v>
      </c>
      <c r="H11" s="45">
        <f>COUNTIFS(Evaluation!J20:J31,B11)</f>
        <v>0</v>
      </c>
      <c r="I11" s="45">
        <f>COUNTIFS(Evaluation!J34:J50,B11)</f>
        <v>0</v>
      </c>
      <c r="J11" s="45">
        <f>COUNTIFS(Evaluation!J53:J61,B11)</f>
        <v>0</v>
      </c>
      <c r="K11" s="45">
        <f>COUNTIFS(Evaluation!J64:J86,B11)</f>
        <v>0</v>
      </c>
      <c r="L11" s="45">
        <f>COUNTIFS(Evaluation!J89:J114,B11)</f>
        <v>0</v>
      </c>
      <c r="M11" s="45">
        <f>COUNTIFS(Evaluation!J116:J124,B11)</f>
        <v>0</v>
      </c>
      <c r="N11" s="105">
        <f>SUM(G11:M11)</f>
        <v>0</v>
      </c>
    </row>
    <row r="12" spans="2:19" ht="27.75" customHeight="1">
      <c r="B12" s="46" t="str">
        <f>'Mode d''emploi'!G25</f>
        <v>Convaincant</v>
      </c>
      <c r="C12" s="59" t="str">
        <f>'Mode d''emploi'!H25</f>
        <v>Des améliorations peuvent encore être apportées par une meilleure traçabilité.</v>
      </c>
      <c r="D12" s="45">
        <f>IFERROR(COUNTIFS(Evaluation!$I$12:$I$13,$B12)+COUNTIFS(Evaluation!$I$19:$I$48,$B12),0)</f>
        <v>0</v>
      </c>
      <c r="E12" s="60" t="e">
        <f>IF(Evaluation!#REF!=B12,$D$16,0)</f>
        <v>#REF!</v>
      </c>
      <c r="F12" s="45">
        <f>IFERROR(COUNTIF(Evaluation!$I$11,B12)+COUNTIF(Evaluation!$I$18,B12),0)</f>
        <v>0</v>
      </c>
      <c r="G12" s="45">
        <f>COUNTIFS(Evaluation!J13:J17,B12)</f>
        <v>0</v>
      </c>
      <c r="H12" s="45">
        <f>COUNTIFS(Evaluation!J20:J31,B12)</f>
        <v>0</v>
      </c>
      <c r="I12" s="45">
        <f>COUNTIFS(Evaluation!J34:J50,B12)</f>
        <v>0</v>
      </c>
      <c r="J12" s="45">
        <f>COUNTIFS(Evaluation!J53:J61,B12)</f>
        <v>0</v>
      </c>
      <c r="K12" s="45">
        <f>COUNTIFS(Evaluation!J64:J86,B12)</f>
        <v>0</v>
      </c>
      <c r="L12" s="45">
        <f>COUNTIFS(Evaluation!J89:J114,B12)</f>
        <v>0</v>
      </c>
      <c r="M12" s="45">
        <f>COUNTIFS(Evaluation!J116:J124,B12)</f>
        <v>0</v>
      </c>
      <c r="N12" s="105">
        <f>SUM(G12:M12)</f>
        <v>0</v>
      </c>
    </row>
    <row r="13" spans="2:19" ht="21.65" customHeight="1">
      <c r="B13" s="46" t="str">
        <f>'Mode d''emploi'!G24</f>
        <v>Informel</v>
      </c>
      <c r="C13" s="59" t="str">
        <f>'Mode d''emploi'!H24</f>
        <v>Pérenisez et améliorez la maîtrise de vos activités.</v>
      </c>
      <c r="D13" s="45">
        <f>IFERROR(COUNTIFS(Evaluation!$I$12:$I$13,$B13)+COUNTIFS(Evaluation!$I$19:$I$48,$B13),0)</f>
        <v>0</v>
      </c>
      <c r="E13" s="60" t="e">
        <f>IF(Evaluation!#REF!=B13,$D$16,0)</f>
        <v>#REF!</v>
      </c>
      <c r="F13" s="45">
        <f>IFERROR(COUNTIF(Evaluation!$I$11,B13)+COUNTIF(Evaluation!$I$18,B13),0)</f>
        <v>0</v>
      </c>
      <c r="G13" s="45">
        <f>COUNTIFS(Evaluation!J13:J17,B13)</f>
        <v>0</v>
      </c>
      <c r="H13" s="45">
        <f>COUNTIFS(Evaluation!J20:J31,B13)</f>
        <v>0</v>
      </c>
      <c r="I13" s="45">
        <f>COUNTIFS(Evaluation!J34:J50,B13)</f>
        <v>0</v>
      </c>
      <c r="J13" s="45">
        <f>COUNTIFS(Evaluation!J53:J61,B13)</f>
        <v>0</v>
      </c>
      <c r="K13" s="45">
        <f>COUNTIFS(Evaluation!J64:J86,B13)</f>
        <v>0</v>
      </c>
      <c r="L13" s="45">
        <f>COUNTIFS(Evaluation!J89:J114,B13)</f>
        <v>0</v>
      </c>
      <c r="M13" s="45">
        <f>COUNTIFS(Evaluation!J116:J124,B13)</f>
        <v>0</v>
      </c>
      <c r="N13" s="105">
        <f>SUM(G13:M13)</f>
        <v>0</v>
      </c>
    </row>
    <row r="14" spans="2:19" ht="27.75" customHeight="1">
      <c r="B14" s="46" t="str">
        <f>'Mode d''emploi'!G23</f>
        <v>Insuffisant</v>
      </c>
      <c r="C14" s="59" t="str">
        <f>'Mode d''emploi'!H23</f>
        <v>Revoyez le fonctionnement de vos activités.</v>
      </c>
      <c r="D14" s="45">
        <f>IFERROR(COUNTIFS(Evaluation!$I$12:$I$13,$B14)+COUNTIFS(Evaluation!$I$19:$I$48,$B14),0)</f>
        <v>0</v>
      </c>
      <c r="E14" s="60" t="e">
        <f>IF(Evaluation!#REF!=B14,$D$16,0)</f>
        <v>#REF!</v>
      </c>
      <c r="F14" s="45">
        <f>IFERROR(COUNTIF(Evaluation!$I$11,B14)+COUNTIF(Evaluation!$I$18,B14),0)</f>
        <v>0</v>
      </c>
      <c r="G14" s="45">
        <f>COUNTIFS(Evaluation!J13:J17,B14)</f>
        <v>0</v>
      </c>
      <c r="H14" s="45">
        <f>COUNTIFS(Evaluation!J20:J31,B14)</f>
        <v>0</v>
      </c>
      <c r="I14" s="45">
        <f>COUNTIFS(Evaluation!J34:J50,B14)</f>
        <v>0</v>
      </c>
      <c r="J14" s="45">
        <f>COUNTIFS(Evaluation!J53:J61,B14)</f>
        <v>0</v>
      </c>
      <c r="K14" s="45">
        <f>COUNTIFS(Evaluation!J64:J86,B14)</f>
        <v>0</v>
      </c>
      <c r="L14" s="45">
        <f>COUNTIFS(Evaluation!J89:J114,B14)</f>
        <v>0</v>
      </c>
      <c r="M14" s="45">
        <f>COUNTIFS(Evaluation!J116:J124,B14)</f>
        <v>0</v>
      </c>
      <c r="N14" s="105">
        <f>SUM(G14:M14)</f>
        <v>0</v>
      </c>
    </row>
    <row r="15" spans="2:19" ht="27.75" customHeight="1">
      <c r="B15" s="61" t="str">
        <f>C21</f>
        <v>Non applicable</v>
      </c>
      <c r="C15" s="62" t="s">
        <v>127</v>
      </c>
      <c r="D15" s="45">
        <f>IFERROR(COUNTIFS(Evaluation!$I$12:$I$13,$B15)+COUNTIFS(Evaluation!$I$19:$I$48,$B15),0)</f>
        <v>0</v>
      </c>
      <c r="F15" s="45">
        <f>IFERROR(COUNTIF(Evaluation!$I$11,B15)+COUNTIF(Evaluation!$I$18,B15),0)</f>
        <v>0</v>
      </c>
      <c r="G15" s="45">
        <f>COUNTIFS(Evaluation!J13:J17,B15)</f>
        <v>0</v>
      </c>
      <c r="H15" s="45">
        <f>COUNTIFS(Evaluation!J20:J31,B15)</f>
        <v>0</v>
      </c>
      <c r="I15" s="45">
        <f>COUNTIFS(Evaluation!J34:J50,B15)</f>
        <v>0</v>
      </c>
      <c r="J15" s="45">
        <f>COUNTIFS(Evaluation!J53:J61,B15)</f>
        <v>0</v>
      </c>
      <c r="K15" s="45">
        <f>COUNTIFS(Evaluation!J64:J86,B15)</f>
        <v>0</v>
      </c>
      <c r="L15" s="45">
        <f>COUNTIFS(Evaluation!J89:J114,B15)</f>
        <v>0</v>
      </c>
      <c r="M15" s="45">
        <f>COUNTIFS(Evaluation!J116:J124,B15)</f>
        <v>0</v>
      </c>
      <c r="N15" s="110">
        <f>SUM(G15:M15)</f>
        <v>0</v>
      </c>
    </row>
    <row r="16" spans="2:19" ht="15.5">
      <c r="D16" s="63">
        <f>SUM(D11:D14)</f>
        <v>0</v>
      </c>
      <c r="E16" s="64" t="s">
        <v>128</v>
      </c>
      <c r="F16" s="63">
        <f t="shared" ref="F16:M16" si="2">SUM(F11:F14)</f>
        <v>0</v>
      </c>
      <c r="G16" s="63">
        <f t="shared" si="2"/>
        <v>0</v>
      </c>
      <c r="H16" s="63">
        <f t="shared" si="2"/>
        <v>0</v>
      </c>
      <c r="I16" s="63">
        <f t="shared" si="2"/>
        <v>0</v>
      </c>
      <c r="J16" s="63">
        <f t="shared" si="2"/>
        <v>0</v>
      </c>
      <c r="K16" s="63">
        <f t="shared" si="2"/>
        <v>0</v>
      </c>
      <c r="L16" s="63">
        <f t="shared" si="2"/>
        <v>0</v>
      </c>
      <c r="M16" s="63">
        <f t="shared" si="2"/>
        <v>0</v>
      </c>
      <c r="N16" s="105"/>
    </row>
    <row r="17" spans="2:27" ht="16.5" customHeight="1">
      <c r="B17" s="2"/>
      <c r="C17" s="2"/>
      <c r="D17" s="56"/>
      <c r="E17" s="65"/>
      <c r="F17" s="56"/>
      <c r="G17" s="55"/>
      <c r="H17" s="2"/>
      <c r="I17" s="2"/>
      <c r="J17" s="2"/>
      <c r="K17" s="2"/>
      <c r="L17" s="2"/>
      <c r="M17" s="2"/>
      <c r="N17" s="63">
        <f>SUM(G16:M16)</f>
        <v>0</v>
      </c>
      <c r="O17">
        <v>30</v>
      </c>
    </row>
    <row r="18" spans="2:27" ht="16.5" customHeight="1">
      <c r="B18" s="66" t="s">
        <v>129</v>
      </c>
      <c r="C18" s="67"/>
      <c r="D18" s="68"/>
      <c r="E18" s="69"/>
      <c r="F18" s="55"/>
      <c r="G18" s="55"/>
      <c r="N18" s="2">
        <v>7</v>
      </c>
      <c r="O18" s="2"/>
      <c r="P18" s="2"/>
      <c r="Q18" s="2"/>
      <c r="R18" s="2"/>
      <c r="S18" s="2"/>
      <c r="T18" s="2"/>
      <c r="U18" s="2"/>
      <c r="V18" s="2"/>
      <c r="W18" s="2"/>
      <c r="X18" s="2"/>
      <c r="Y18" s="2"/>
      <c r="Z18" s="2"/>
      <c r="AA18" s="2"/>
    </row>
    <row r="19" spans="2:27" ht="15.5">
      <c r="B19" s="70" t="s">
        <v>130</v>
      </c>
      <c r="C19" s="71" t="s">
        <v>131</v>
      </c>
      <c r="D19" s="72" t="s">
        <v>132</v>
      </c>
      <c r="E19" s="69"/>
      <c r="F19" s="55"/>
      <c r="G19" s="55"/>
      <c r="H19" s="2"/>
      <c r="I19" s="2"/>
      <c r="J19" s="2"/>
      <c r="K19" s="2"/>
      <c r="L19" s="2"/>
      <c r="M19" s="2"/>
    </row>
    <row r="20" spans="2:27" ht="15.5">
      <c r="B20" s="73" t="str">
        <f>$D$2</f>
        <v xml:space="preserve"> En attente</v>
      </c>
      <c r="C20" s="74"/>
      <c r="D20" s="75" t="s">
        <v>133</v>
      </c>
      <c r="F20" s="55"/>
      <c r="G20" s="55"/>
      <c r="N20" s="2"/>
      <c r="O20" s="2"/>
      <c r="P20" s="2"/>
      <c r="Q20" s="2"/>
      <c r="R20" s="2"/>
      <c r="S20" s="2"/>
      <c r="T20" s="2"/>
      <c r="U20" s="2"/>
      <c r="V20" s="2"/>
      <c r="W20" s="2"/>
      <c r="X20" s="2"/>
      <c r="Y20" s="2"/>
      <c r="Z20" s="2"/>
      <c r="AA20" s="2"/>
    </row>
    <row r="21" spans="2:27" ht="15.75" customHeight="1">
      <c r="B21" s="76" t="str">
        <f>$D$3</f>
        <v>NA</v>
      </c>
      <c r="C21" s="77" t="str">
        <f>$B$3</f>
        <v>Non applicable</v>
      </c>
      <c r="D21" s="78" t="str">
        <f>IF(AND(B21&gt;='Mode d''emploi'!$D$23,B21&lt;'Mode d''emploi'!$D$24),'Mode d''emploi'!$C$23,IF(AND(B21&gt;='Mode d''emploi'!$D$24,B21&lt;'Mode d''emploi'!$D$25),'Mode d''emploi'!$C$24,IF(AND(B21&gt;='Mode d''emploi'!$D$25,B21&lt;'Mode d''emploi'!$D$26),'Mode d''emploi'!$C$25,IF(AND(B21&gt;='Mode d''emploi'!$D$26,B21&lt;'Mode d''emploi'!$D$27),'Mode d''emploi'!$C$26,IF(B21='Mode d''emploi'!$D$27,'Mode d''emploi'!$C$27,"Erreur !...")))))</f>
        <v>Non applicable</v>
      </c>
      <c r="E21" s="69"/>
      <c r="F21" s="55"/>
      <c r="G21" s="55"/>
      <c r="H21" s="2"/>
      <c r="I21" s="2"/>
      <c r="J21" s="2"/>
      <c r="K21" s="2"/>
      <c r="L21" s="2"/>
      <c r="M21" s="2"/>
    </row>
    <row r="22" spans="2:27" ht="15.75" customHeight="1">
      <c r="B22" s="79">
        <f>'Mode d''emploi'!$D$23</f>
        <v>1.0000000000000001E-5</v>
      </c>
      <c r="C22" s="80" t="str">
        <f>IF(AND(B22&gt;='Mode d''emploi'!$E$23,B22&lt;='Mode d''emploi'!$F$23),'Mode d''emploi'!$G$23,IF(AND(B22&gt;='Mode d''emploi'!$E$24,B22&lt;='Mode d''emploi'!$F$24),'Mode d''emploi'!$G$24,IF(AND(B22&gt;='Mode d''emploi'!$E$25,B22&lt;='Mode d''emploi'!$F$25),'Mode d''emploi'!$G$25,IF(AND(B22&gt;='Mode d''emploi'!$E$26,B22&lt;='Mode d''emploi'!$F$26),'Mode d''emploi'!$G$26,"Erreur !..."))))</f>
        <v>Insuffisant</v>
      </c>
      <c r="D22" s="78" t="str">
        <f>IF(AND(B22&gt;='Mode d''emploi'!$D$23,B22&lt;'Mode d''emploi'!$D$24),'Mode d''emploi'!$C$23,IF(AND(B22&gt;='Mode d''emploi'!$D$24,B22&lt;'Mode d''emploi'!$D$25),'Mode d''emploi'!$C$24,IF(AND(B22&gt;='Mode d''emploi'!$D$25,B22&lt;'Mode d''emploi'!$D$26),'Mode d''emploi'!$C$25,IF(AND(B22&gt;='Mode d''emploi'!$D$26,B22&lt;'Mode d''emploi'!$D$27),'Mode d''emploi'!$C$26,IF(B22='Mode d''emploi'!$D$27,'Mode d''emploi'!$C$27,"Erreur !...")))))</f>
        <v>Faux </v>
      </c>
      <c r="E22" s="69"/>
      <c r="F22" s="55"/>
      <c r="G22" s="55"/>
      <c r="N22" s="2"/>
      <c r="O22" s="2"/>
      <c r="P22" s="2"/>
      <c r="Q22" s="2"/>
      <c r="R22" s="2"/>
      <c r="S22" s="2"/>
      <c r="T22" s="2"/>
      <c r="U22" s="2"/>
      <c r="V22" s="2"/>
      <c r="W22" s="2"/>
      <c r="X22" s="2"/>
      <c r="Y22" s="2"/>
      <c r="Z22" s="2"/>
      <c r="AA22" s="2"/>
    </row>
    <row r="23" spans="2:27" ht="15.75" customHeight="1">
      <c r="B23" s="79">
        <v>0.1</v>
      </c>
      <c r="C23" s="80" t="str">
        <f>IF(AND(B23&gt;='Mode d''emploi'!$E$23,B23&lt;='Mode d''emploi'!$F$23),'Mode d''emploi'!$G$23,IF(AND(B23&gt;='Mode d''emploi'!$E$24,B23&lt;='Mode d''emploi'!$F$24),'Mode d''emploi'!$G$24,IF(AND(B23&gt;='Mode d''emploi'!$E$25,B23&lt;='Mode d''emploi'!$F$25),'Mode d''emploi'!$G$25,IF(AND(B23&gt;='Mode d''emploi'!$E$26,B23&lt;='Mode d''emploi'!$F$26),'Mode d''emploi'!$G$26,"Erreur !..."))))</f>
        <v>Insuffisant</v>
      </c>
      <c r="D23" s="78" t="str">
        <f>IF(AND(B23&gt;='Mode d''emploi'!$D$23,B23&lt;'Mode d''emploi'!$D$24),'Mode d''emploi'!$C$23,IF(AND(B23&gt;='Mode d''emploi'!$D$24,B23&lt;'Mode d''emploi'!$D$25),'Mode d''emploi'!$C$24,IF(AND(B23&gt;='Mode d''emploi'!$D$25,B23&lt;'Mode d''emploi'!$D$26),'Mode d''emploi'!$C$25,IF(AND(B23&gt;='Mode d''emploi'!$D$26,B23&lt;'Mode d''emploi'!$D$27),'Mode d''emploi'!$C$26,IF(B23='Mode d''emploi'!$D$27,'Mode d''emploi'!$C$27,"Erreur !...")))))</f>
        <v>Faux </v>
      </c>
      <c r="E23" s="69"/>
      <c r="F23" s="55"/>
      <c r="G23" s="55"/>
    </row>
    <row r="24" spans="2:27" ht="15.75" customHeight="1">
      <c r="B24" s="79">
        <v>0.2</v>
      </c>
      <c r="C24" s="80" t="str">
        <f>IF(AND(B24&gt;='Mode d''emploi'!$E$23,B24&lt;='Mode d''emploi'!$F$23),'Mode d''emploi'!$G$23,IF(AND(B24&gt;='Mode d''emploi'!$E$24,B24&lt;='Mode d''emploi'!$F$24),'Mode d''emploi'!$G$24,IF(AND(B24&gt;='Mode d''emploi'!$E$25,B24&lt;='Mode d''emploi'!$F$25),'Mode d''emploi'!$G$25,IF(AND(B24&gt;='Mode d''emploi'!$E$26,B24&lt;='Mode d''emploi'!$F$26),'Mode d''emploi'!$G$26,"Erreur !..."))))</f>
        <v>Insuffisant</v>
      </c>
      <c r="D24" s="78" t="str">
        <f>IF(AND(B24&gt;='Mode d''emploi'!$D$23,B24&lt;'Mode d''emploi'!$D$24),'Mode d''emploi'!$C$23,IF(AND(B24&gt;='Mode d''emploi'!$D$24,B24&lt;'Mode d''emploi'!$D$25),'Mode d''emploi'!$C$24,IF(AND(B24&gt;='Mode d''emploi'!$D$25,B24&lt;'Mode d''emploi'!$D$26),'Mode d''emploi'!$C$25,IF(AND(B24&gt;='Mode d''emploi'!$D$26,B24&lt;'Mode d''emploi'!$D$27),'Mode d''emploi'!$C$26,IF(B24='Mode d''emploi'!$D$27,'Mode d''emploi'!$C$27,"Erreur !...")))))</f>
        <v>Faux </v>
      </c>
      <c r="E24" s="69"/>
      <c r="F24" s="55"/>
      <c r="G24" s="55"/>
    </row>
    <row r="25" spans="2:27" ht="15.75" customHeight="1">
      <c r="B25" s="79">
        <v>0.3</v>
      </c>
      <c r="C25" s="80" t="str">
        <f>IF(AND(B25&gt;='Mode d''emploi'!$E$23,B25&lt;='Mode d''emploi'!$F$23),'Mode d''emploi'!$G$23,IF(AND(B25&gt;='Mode d''emploi'!$E$24,B25&lt;='Mode d''emploi'!$F$24),'Mode d''emploi'!$G$24,IF(AND(B25&gt;='Mode d''emploi'!$E$25,B25&lt;='Mode d''emploi'!$F$25),'Mode d''emploi'!$G$25,IF(AND(B25&gt;='Mode d''emploi'!$E$26,B25&lt;='Mode d''emploi'!$F$26),'Mode d''emploi'!$G$26,"Erreur !..."))))</f>
        <v>Informel</v>
      </c>
      <c r="D25" s="78" t="str">
        <f>IF(AND(B25&gt;='Mode d''emploi'!$D$23,B25&lt;'Mode d''emploi'!$D$24),'Mode d''emploi'!$C$23,IF(AND(B25&gt;='Mode d''emploi'!$D$24,B25&lt;'Mode d''emploi'!$D$25),'Mode d''emploi'!$C$24,IF(AND(B25&gt;='Mode d''emploi'!$D$25,B25&lt;'Mode d''emploi'!$D$26),'Mode d''emploi'!$C$25,IF(AND(B25&gt;='Mode d''emploi'!$D$26,B25&lt;'Mode d''emploi'!$D$27),'Mode d''emploi'!$C$26,IF(B25='Mode d''emploi'!$D$27,'Mode d''emploi'!$C$27,"Erreur !...")))))</f>
        <v>Faux </v>
      </c>
      <c r="E25" s="69"/>
      <c r="F25" s="55"/>
      <c r="G25" s="55"/>
    </row>
    <row r="26" spans="2:27" ht="15.75" customHeight="1">
      <c r="B26" s="79">
        <v>0.4</v>
      </c>
      <c r="C26" s="80" t="str">
        <f>IF(AND(B26&gt;='Mode d''emploi'!$E$23,B26&lt;='Mode d''emploi'!$F$23),'Mode d''emploi'!$G$23,IF(AND(B26&gt;='Mode d''emploi'!$E$24,B26&lt;='Mode d''emploi'!$F$24),'Mode d''emploi'!$G$24,IF(AND(B26&gt;='Mode d''emploi'!$E$25,B26&lt;='Mode d''emploi'!$F$25),'Mode d''emploi'!$G$25,IF(AND(B26&gt;='Mode d''emploi'!$E$26,B26&lt;='Mode d''emploi'!$F$26),'Mode d''emploi'!$G$26,"Erreur !..."))))</f>
        <v>Informel</v>
      </c>
      <c r="D26" s="78" t="str">
        <f>IF(AND(B26&gt;='Mode d''emploi'!$D$23,B26&lt;'Mode d''emploi'!$D$24),'Mode d''emploi'!$C$23,IF(AND(B26&gt;='Mode d''emploi'!$D$24,B26&lt;'Mode d''emploi'!$D$25),'Mode d''emploi'!$C$24,IF(AND(B26&gt;='Mode d''emploi'!$D$25,B26&lt;'Mode d''emploi'!$D$26),'Mode d''emploi'!$C$25,IF(AND(B26&gt;='Mode d''emploi'!$D$26,B26&lt;'Mode d''emploi'!$D$27),'Mode d''emploi'!$C$26,IF(B26='Mode d''emploi'!$D$27,'Mode d''emploi'!$C$27,"Erreur !...")))))</f>
        <v>Plutôt Faux</v>
      </c>
      <c r="E26" s="69"/>
      <c r="F26" s="55"/>
      <c r="G26" s="55"/>
      <c r="K26" s="110">
        <f>IFERROR(VLOOKUP(Evaluation!I10,Utilitaires!$B$20:$C$32,2),Utilitaires!$B$3)</f>
        <v>0</v>
      </c>
    </row>
    <row r="27" spans="2:27" ht="15.75" customHeight="1">
      <c r="B27" s="79">
        <v>0.5</v>
      </c>
      <c r="C27" s="80" t="str">
        <f>IF(AND(B27&gt;='Mode d''emploi'!$E$23,B27&lt;='Mode d''emploi'!$F$23),'Mode d''emploi'!$G$23,IF(AND(B27&gt;='Mode d''emploi'!$E$24,B27&lt;='Mode d''emploi'!$F$24),'Mode d''emploi'!$G$24,IF(AND(B27&gt;='Mode d''emploi'!$E$25,B27&lt;='Mode d''emploi'!$F$25),'Mode d''emploi'!$G$25,IF(AND(B27&gt;='Mode d''emploi'!$E$26,B27&lt;='Mode d''emploi'!$F$26),'Mode d''emploi'!$G$26,"Erreur !..."))))</f>
        <v>Informel</v>
      </c>
      <c r="D27" s="78" t="str">
        <f>IF(AND(B27&gt;='Mode d''emploi'!$D$23,B27&lt;'Mode d''emploi'!$D$24),'Mode d''emploi'!$C$23,IF(AND(B27&gt;='Mode d''emploi'!$D$24,B27&lt;'Mode d''emploi'!$D$25),'Mode d''emploi'!$C$24,IF(AND(B27&gt;='Mode d''emploi'!$D$25,B27&lt;'Mode d''emploi'!$D$26),'Mode d''emploi'!$C$25,IF(AND(B27&gt;='Mode d''emploi'!$D$26,B27&lt;'Mode d''emploi'!$D$27),'Mode d''emploi'!$C$26,IF(B27='Mode d''emploi'!$D$27,'Mode d''emploi'!$C$27,"Erreur !...")))))</f>
        <v>Plutôt Faux</v>
      </c>
      <c r="E27" s="69"/>
      <c r="F27" s="55"/>
      <c r="G27" s="55"/>
    </row>
    <row r="28" spans="2:27" ht="15.75" customHeight="1">
      <c r="B28" s="79">
        <v>0.6</v>
      </c>
      <c r="C28" s="80" t="str">
        <f>IF(AND(B28&gt;='Mode d''emploi'!$E$23,B28&lt;='Mode d''emploi'!$F$23),'Mode d''emploi'!$G$23,IF(AND(B28&gt;='Mode d''emploi'!$E$24,B28&lt;='Mode d''emploi'!$F$24),'Mode d''emploi'!$G$24,IF(AND(B28&gt;='Mode d''emploi'!$E$25,B28&lt;='Mode d''emploi'!$F$25),'Mode d''emploi'!$G$25,IF(AND(B28&gt;='Mode d''emploi'!$E$26,B28&lt;='Mode d''emploi'!$F$26),'Mode d''emploi'!$G$26,"Erreur !..."))))</f>
        <v>Convaincant</v>
      </c>
      <c r="D28" s="78" t="str">
        <f>IF(AND(B28&gt;='Mode d''emploi'!$D$23,B28&lt;'Mode d''emploi'!$D$24),'Mode d''emploi'!$C$23,IF(AND(B28&gt;='Mode d''emploi'!$D$24,B28&lt;'Mode d''emploi'!$D$25),'Mode d''emploi'!$C$24,IF(AND(B28&gt;='Mode d''emploi'!$D$25,B28&lt;'Mode d''emploi'!$D$26),'Mode d''emploi'!$C$25,IF(AND(B28&gt;='Mode d''emploi'!$D$26,B28&lt;'Mode d''emploi'!$D$27),'Mode d''emploi'!$C$26,IF(B28='Mode d''emploi'!$D$27,'Mode d''emploi'!$C$27,"Erreur !...")))))</f>
        <v>Plutôt Faux</v>
      </c>
      <c r="E28" s="69"/>
      <c r="F28" s="55"/>
      <c r="G28" s="55"/>
    </row>
    <row r="29" spans="2:27" ht="15.75" customHeight="1">
      <c r="B29" s="79">
        <v>0.7</v>
      </c>
      <c r="C29" s="80" t="str">
        <f>IF(AND(B29&gt;='Mode d''emploi'!$E$23,B29&lt;='Mode d''emploi'!$F$23),'Mode d''emploi'!$G$23,IF(AND(B29&gt;='Mode d''emploi'!$E$24,B29&lt;='Mode d''emploi'!$F$24),'Mode d''emploi'!$G$24,IF(AND(B29&gt;='Mode d''emploi'!$E$25,B29&lt;='Mode d''emploi'!$F$25),'Mode d''emploi'!$G$25,IF(AND(B29&gt;='Mode d''emploi'!$E$26,B29&lt;='Mode d''emploi'!$F$26),'Mode d''emploi'!$G$26,"Erreur !..."))))</f>
        <v>Convaincant</v>
      </c>
      <c r="D29" s="78" t="str">
        <f>IF(AND(B29&gt;='Mode d''emploi'!$D$23,B29&lt;'Mode d''emploi'!$D$24),'Mode d''emploi'!$C$23,IF(AND(B29&gt;='Mode d''emploi'!$D$24,B29&lt;'Mode d''emploi'!$D$25),'Mode d''emploi'!$C$24,IF(AND(B29&gt;='Mode d''emploi'!$D$25,B29&lt;'Mode d''emploi'!$D$26),'Mode d''emploi'!$C$25,IF(AND(B29&gt;='Mode d''emploi'!$D$26,B29&lt;'Mode d''emploi'!$D$27),'Mode d''emploi'!$C$26,IF(B29='Mode d''emploi'!$D$27,'Mode d''emploi'!$C$27,"Erreur !...")))))</f>
        <v>Plutôt vrai</v>
      </c>
      <c r="E29" s="69"/>
      <c r="F29" s="55"/>
      <c r="G29" s="55"/>
    </row>
    <row r="30" spans="2:27" ht="15.75" customHeight="1">
      <c r="B30" s="79">
        <v>0.8</v>
      </c>
      <c r="C30" s="80" t="str">
        <f>IF(AND(B30&gt;='Mode d''emploi'!$E$23,B30&lt;='Mode d''emploi'!$F$23),'Mode d''emploi'!$G$23,IF(AND(B30&gt;='Mode d''emploi'!$E$24,B30&lt;='Mode d''emploi'!$F$24),'Mode d''emploi'!$G$24,IF(AND(B30&gt;='Mode d''emploi'!$E$25,B30&lt;='Mode d''emploi'!$F$25),'Mode d''emploi'!$G$25,IF(AND(B30&gt;='Mode d''emploi'!$E$26,B30&lt;='Mode d''emploi'!$F$26),'Mode d''emploi'!$G$26,"Erreur !..."))))</f>
        <v>Convaincant</v>
      </c>
      <c r="D30" s="78" t="str">
        <f>IF(AND(B30&gt;='Mode d''emploi'!$D$23,B30&lt;'Mode d''emploi'!$D$24),'Mode d''emploi'!$C$23,IF(AND(B30&gt;='Mode d''emploi'!$D$24,B30&lt;'Mode d''emploi'!$D$25),'Mode d''emploi'!$C$24,IF(AND(B30&gt;='Mode d''emploi'!$D$25,B30&lt;'Mode d''emploi'!$D$26),'Mode d''emploi'!$C$25,IF(AND(B30&gt;='Mode d''emploi'!$D$26,B30&lt;'Mode d''emploi'!$D$27),'Mode d''emploi'!$C$26,IF(B30='Mode d''emploi'!$D$27,'Mode d''emploi'!$C$27,"Erreur !...")))))</f>
        <v>Plutôt vrai</v>
      </c>
      <c r="E30" s="69"/>
      <c r="F30" s="55"/>
      <c r="G30" s="55"/>
    </row>
    <row r="31" spans="2:27" ht="15.75" customHeight="1">
      <c r="B31" s="79">
        <v>0.9</v>
      </c>
      <c r="C31" s="80" t="str">
        <f>IF(AND(B31&gt;='Mode d''emploi'!$E$23,B31&lt;='Mode d''emploi'!$F$23),'Mode d''emploi'!$G$23,IF(AND(B31&gt;='Mode d''emploi'!$E$24,B31&lt;='Mode d''emploi'!$F$24),'Mode d''emploi'!$G$24,IF(AND(B31&gt;='Mode d''emploi'!$E$25,B31&lt;='Mode d''emploi'!$F$25),'Mode d''emploi'!$G$25,IF(AND(B31&gt;='Mode d''emploi'!$E$26,B31&lt;='Mode d''emploi'!$F$26),'Mode d''emploi'!$G$26,"Erreur !..."))))</f>
        <v>Conforme</v>
      </c>
      <c r="D31" s="78" t="str">
        <f>IF(AND(B31&gt;='Mode d''emploi'!$D$23,B31&lt;'Mode d''emploi'!$D$24),'Mode d''emploi'!$C$23,IF(AND(B31&gt;='Mode d''emploi'!$D$24,B31&lt;'Mode d''emploi'!$D$25),'Mode d''emploi'!$C$24,IF(AND(B31&gt;='Mode d''emploi'!$D$25,B31&lt;'Mode d''emploi'!$D$26),'Mode d''emploi'!$C$25,IF(AND(B31&gt;='Mode d''emploi'!$D$26,B31&lt;'Mode d''emploi'!$D$27),'Mode d''emploi'!$C$26,IF(B31='Mode d''emploi'!$D$27,'Mode d''emploi'!$C$27,"Erreur !...")))))</f>
        <v>Plutôt vrai</v>
      </c>
      <c r="E31" s="69"/>
      <c r="F31" s="55"/>
      <c r="G31" s="55"/>
      <c r="L31" s="140"/>
      <c r="N31" s="145" t="s">
        <v>237</v>
      </c>
    </row>
    <row r="32" spans="2:27" ht="15.75" customHeight="1">
      <c r="B32" s="79">
        <v>1</v>
      </c>
      <c r="C32" s="80" t="str">
        <f>IF(AND(B32&gt;='Mode d''emploi'!$E$23,B32&lt;='Mode d''emploi'!$F$23),'Mode d''emploi'!$G$23,IF(AND(B32&gt;='Mode d''emploi'!$E$24,B32&lt;='Mode d''emploi'!$F$24),'Mode d''emploi'!$G$24,IF(AND(B32&gt;='Mode d''emploi'!$E$25,B32&lt;='Mode d''emploi'!$F$25),'Mode d''emploi'!$G$25,IF(AND(B32&gt;='Mode d''emploi'!$E$26,B32&lt;='Mode d''emploi'!$F$26),'Mode d''emploi'!$G$26,"Erreur !..."))))</f>
        <v>Conforme</v>
      </c>
      <c r="D32" s="78" t="str">
        <f>IF(AND(B32&gt;='Mode d''emploi'!$D$23,B32&lt;'Mode d''emploi'!$D$24),'Mode d''emploi'!$C$23,IF(AND(B32&gt;='Mode d''emploi'!$D$24,B32&lt;'Mode d''emploi'!$D$25),'Mode d''emploi'!$C$24,IF(AND(B32&gt;='Mode d''emploi'!$D$25,B32&lt;'Mode d''emploi'!$D$26),'Mode d''emploi'!$C$25,IF(AND(B32&gt;='Mode d''emploi'!$D$26,B32&lt;'Mode d''emploi'!$D$27),'Mode d''emploi'!$C$26,IF(B32='Mode d''emploi'!$D$27,'Mode d''emploi'!$C$27,"Erreur !...")))))</f>
        <v xml:space="preserve">Vrai </v>
      </c>
      <c r="E32" s="69"/>
      <c r="F32" s="55"/>
      <c r="G32" s="55"/>
      <c r="N32" s="143">
        <v>0</v>
      </c>
      <c r="O32" s="144" t="s">
        <v>23</v>
      </c>
    </row>
    <row r="33" spans="1:27" ht="15.75" customHeight="1">
      <c r="D33" s="55"/>
      <c r="E33" s="69"/>
      <c r="F33" s="55"/>
      <c r="G33" s="55"/>
      <c r="N33" s="143">
        <v>0.1</v>
      </c>
      <c r="O33" s="144" t="s">
        <v>23</v>
      </c>
    </row>
    <row r="34" spans="1:27" ht="15.75" customHeight="1">
      <c r="B34" s="81"/>
      <c r="C34" s="82"/>
      <c r="D34" s="83"/>
      <c r="E34" s="84"/>
      <c r="F34" s="85"/>
      <c r="G34" s="85"/>
      <c r="H34" s="34"/>
      <c r="I34" s="34"/>
      <c r="J34" s="34"/>
      <c r="K34" s="34"/>
      <c r="L34" s="34"/>
      <c r="M34" s="34"/>
      <c r="N34" s="143">
        <v>0.2</v>
      </c>
      <c r="O34" s="144" t="s">
        <v>23</v>
      </c>
    </row>
    <row r="35" spans="1:27" ht="15.75" customHeight="1">
      <c r="B35" s="86"/>
      <c r="C35" s="87"/>
      <c r="D35" s="58"/>
      <c r="E35" s="88"/>
      <c r="F35" s="85"/>
      <c r="G35" s="85"/>
      <c r="H35" s="34"/>
      <c r="I35" s="34"/>
      <c r="J35" s="34"/>
      <c r="K35" s="34"/>
      <c r="L35" s="34"/>
      <c r="M35" s="34"/>
      <c r="N35" s="143">
        <v>0.3</v>
      </c>
      <c r="O35" s="144" t="s">
        <v>26</v>
      </c>
      <c r="P35" s="34"/>
      <c r="Q35" s="34"/>
      <c r="R35" s="34"/>
      <c r="S35" s="34"/>
      <c r="T35" s="34"/>
      <c r="U35" s="34"/>
      <c r="V35" s="34"/>
      <c r="W35" s="34"/>
      <c r="X35" s="34"/>
      <c r="Y35" s="34"/>
      <c r="Z35" s="34"/>
      <c r="AA35" s="34"/>
    </row>
    <row r="36" spans="1:27" ht="15.75" customHeight="1">
      <c r="B36" s="89"/>
      <c r="C36" s="90"/>
      <c r="D36" s="91"/>
      <c r="E36" s="91"/>
      <c r="F36" s="92"/>
      <c r="G36" s="92"/>
      <c r="H36" s="93"/>
      <c r="I36" s="93"/>
      <c r="J36" s="93"/>
      <c r="K36" s="93"/>
      <c r="L36" s="93"/>
      <c r="M36" s="93"/>
      <c r="N36" s="143">
        <v>0.4</v>
      </c>
      <c r="O36" s="144" t="s">
        <v>26</v>
      </c>
      <c r="P36" s="34"/>
      <c r="Q36" s="34"/>
      <c r="R36" s="34"/>
      <c r="S36" s="34"/>
      <c r="T36" s="34"/>
      <c r="U36" s="34"/>
      <c r="V36" s="34"/>
      <c r="W36" s="34"/>
      <c r="X36" s="34"/>
      <c r="Y36" s="34"/>
      <c r="Z36" s="34"/>
      <c r="AA36" s="34"/>
    </row>
    <row r="37" spans="1:27" ht="15.75" customHeight="1">
      <c r="B37" s="79"/>
      <c r="C37" s="94"/>
      <c r="D37" s="44"/>
      <c r="E37" s="44"/>
      <c r="F37" s="85"/>
      <c r="G37" s="85"/>
      <c r="H37" s="34"/>
      <c r="I37" s="34"/>
      <c r="J37" s="34"/>
      <c r="K37" s="34"/>
      <c r="L37" s="34"/>
      <c r="M37" s="34"/>
      <c r="N37" s="143">
        <v>0.5</v>
      </c>
      <c r="O37" s="144" t="s">
        <v>26</v>
      </c>
      <c r="P37" s="93"/>
      <c r="Q37" s="93"/>
      <c r="R37" s="93"/>
      <c r="S37" s="93"/>
      <c r="T37" s="93"/>
      <c r="U37" s="93"/>
      <c r="V37" s="93"/>
      <c r="W37" s="93"/>
      <c r="X37" s="93"/>
      <c r="Y37" s="93"/>
      <c r="Z37" s="93"/>
      <c r="AA37" s="93"/>
    </row>
    <row r="38" spans="1:27" ht="15.75" customHeight="1">
      <c r="B38" s="79"/>
      <c r="C38" s="94"/>
      <c r="D38" s="44"/>
      <c r="E38" s="44"/>
      <c r="F38" s="85"/>
      <c r="G38" s="85"/>
      <c r="H38" s="34"/>
      <c r="I38" s="34"/>
      <c r="J38" s="34"/>
      <c r="K38" s="34"/>
      <c r="L38" s="34"/>
      <c r="M38" s="34"/>
      <c r="N38" s="143">
        <v>0.6</v>
      </c>
      <c r="O38" s="144" t="s">
        <v>197</v>
      </c>
      <c r="P38" s="34"/>
      <c r="Q38" s="34"/>
      <c r="R38" s="34"/>
      <c r="S38" s="34"/>
      <c r="T38" s="34"/>
      <c r="U38" s="34"/>
      <c r="V38" s="34"/>
      <c r="W38" s="34"/>
      <c r="X38" s="34"/>
      <c r="Y38" s="34"/>
      <c r="Z38" s="34"/>
      <c r="AA38" s="34"/>
    </row>
    <row r="39" spans="1:27" s="96" customFormat="1" ht="15.75" customHeight="1">
      <c r="A39" s="97"/>
      <c r="B39" s="79"/>
      <c r="C39" s="94"/>
      <c r="D39" s="44"/>
      <c r="E39" s="44"/>
      <c r="F39" s="85"/>
      <c r="G39" s="85"/>
      <c r="H39" s="34"/>
      <c r="I39" s="34"/>
      <c r="J39" s="34"/>
      <c r="K39" s="34"/>
      <c r="L39" s="34"/>
      <c r="M39" s="34"/>
      <c r="N39" s="143">
        <v>0.7</v>
      </c>
      <c r="O39" s="144" t="s">
        <v>197</v>
      </c>
      <c r="P39" s="34"/>
      <c r="Q39" s="34"/>
      <c r="R39" s="34"/>
      <c r="S39" s="34"/>
      <c r="T39" s="34"/>
      <c r="U39" s="34"/>
      <c r="V39" s="34"/>
      <c r="W39" s="34"/>
      <c r="X39" s="34"/>
      <c r="Y39" s="34"/>
      <c r="Z39" s="34"/>
      <c r="AA39" s="34"/>
    </row>
    <row r="40" spans="1:27" ht="15.75" customHeight="1">
      <c r="B40" s="79"/>
      <c r="C40" s="94"/>
      <c r="D40" s="44"/>
      <c r="E40" s="44"/>
      <c r="F40" s="85"/>
      <c r="G40" s="85"/>
      <c r="H40" s="34"/>
      <c r="I40" s="34"/>
      <c r="J40" s="34"/>
      <c r="K40" s="34"/>
      <c r="L40" s="34"/>
      <c r="M40" s="34"/>
      <c r="N40" s="143">
        <v>0.8</v>
      </c>
      <c r="O40" s="144" t="s">
        <v>197</v>
      </c>
      <c r="P40" s="34"/>
      <c r="Q40" s="34"/>
      <c r="R40" s="34"/>
      <c r="S40" s="34"/>
      <c r="T40" s="34"/>
      <c r="U40" s="34"/>
      <c r="V40" s="34"/>
      <c r="W40" s="34"/>
      <c r="X40" s="34"/>
      <c r="Y40" s="34"/>
      <c r="Z40" s="34"/>
      <c r="AA40" s="34"/>
    </row>
    <row r="41" spans="1:27" ht="15.75" customHeight="1">
      <c r="B41" s="79"/>
      <c r="C41" s="94"/>
      <c r="D41" s="44"/>
      <c r="E41" s="44"/>
      <c r="F41" s="85"/>
      <c r="G41" s="85"/>
      <c r="H41" s="34"/>
      <c r="I41" s="34"/>
      <c r="J41" s="34"/>
      <c r="K41" s="34"/>
      <c r="L41" s="34"/>
      <c r="M41" s="34"/>
      <c r="N41" s="143">
        <v>0.9</v>
      </c>
      <c r="O41" s="144" t="s">
        <v>31</v>
      </c>
      <c r="P41" s="34"/>
      <c r="Q41" s="34"/>
      <c r="R41" s="34"/>
      <c r="S41" s="34"/>
      <c r="T41" s="34"/>
      <c r="U41" s="34"/>
      <c r="V41" s="34"/>
      <c r="W41" s="34"/>
      <c r="X41" s="34"/>
      <c r="Y41" s="34"/>
      <c r="Z41" s="34"/>
      <c r="AA41" s="34"/>
    </row>
    <row r="42" spans="1:27" ht="15.75" customHeight="1">
      <c r="B42" s="79"/>
      <c r="C42" s="94"/>
      <c r="D42" s="44"/>
      <c r="E42" s="44"/>
      <c r="F42" s="85"/>
      <c r="G42" s="85"/>
      <c r="H42" s="34"/>
      <c r="I42" s="34"/>
      <c r="J42" s="34"/>
      <c r="K42" s="34"/>
      <c r="L42" s="34"/>
      <c r="M42" s="34"/>
      <c r="N42" s="143">
        <v>1</v>
      </c>
      <c r="O42" s="144" t="s">
        <v>31</v>
      </c>
      <c r="P42" s="34"/>
      <c r="Q42" s="34"/>
      <c r="R42" s="34"/>
      <c r="S42" s="34"/>
      <c r="T42" s="34"/>
      <c r="U42" s="34"/>
      <c r="V42" s="34"/>
      <c r="W42" s="34"/>
      <c r="X42" s="34"/>
      <c r="Y42" s="34"/>
      <c r="Z42" s="34"/>
      <c r="AA42" s="34"/>
    </row>
    <row r="43" spans="1:27" ht="15.75" customHeight="1">
      <c r="B43" s="79"/>
      <c r="C43" s="94"/>
      <c r="D43" s="44"/>
      <c r="E43" s="44"/>
      <c r="F43" s="85"/>
      <c r="G43" s="85"/>
      <c r="H43" s="34"/>
      <c r="I43" s="34"/>
      <c r="J43" s="34"/>
      <c r="K43" s="34"/>
      <c r="L43" s="34"/>
      <c r="M43" s="34"/>
      <c r="N43" s="34"/>
      <c r="O43" s="34"/>
      <c r="P43" s="34"/>
      <c r="Q43" s="34"/>
      <c r="R43" s="34"/>
      <c r="S43" s="34"/>
      <c r="T43" s="34"/>
      <c r="U43" s="34"/>
      <c r="V43" s="34"/>
      <c r="W43" s="34"/>
      <c r="X43" s="34"/>
      <c r="Y43" s="34"/>
      <c r="Z43" s="34"/>
      <c r="AA43" s="34"/>
    </row>
    <row r="44" spans="1:27" ht="15.75" customHeight="1">
      <c r="B44" s="79"/>
      <c r="C44" s="94"/>
      <c r="D44" s="44"/>
      <c r="E44" s="44"/>
      <c r="F44" s="85"/>
      <c r="G44" s="85"/>
      <c r="H44" s="34"/>
      <c r="I44" s="34"/>
      <c r="J44" s="34"/>
      <c r="K44" s="34"/>
      <c r="L44" s="34"/>
      <c r="M44" s="34"/>
      <c r="N44" s="34"/>
      <c r="O44" s="34"/>
      <c r="P44" s="34"/>
      <c r="Q44" s="34"/>
      <c r="R44" s="34"/>
      <c r="S44" s="34"/>
      <c r="T44" s="34"/>
      <c r="U44" s="34"/>
      <c r="V44" s="34"/>
      <c r="W44" s="34"/>
      <c r="X44" s="34"/>
      <c r="Y44" s="34"/>
      <c r="Z44" s="34"/>
      <c r="AA44" s="34"/>
    </row>
    <row r="45" spans="1:27" ht="15.75" customHeight="1">
      <c r="B45" s="93"/>
      <c r="C45" s="93"/>
      <c r="D45" s="92"/>
      <c r="E45" s="92"/>
      <c r="F45" s="93"/>
      <c r="G45" s="93"/>
      <c r="H45" s="93"/>
      <c r="I45" s="93"/>
      <c r="J45" s="93"/>
      <c r="K45" s="93"/>
      <c r="L45" s="93"/>
      <c r="M45" s="93"/>
      <c r="N45" s="34"/>
      <c r="O45" s="34"/>
      <c r="P45" s="34"/>
      <c r="Q45" s="34"/>
      <c r="R45" s="34"/>
      <c r="S45" s="34"/>
      <c r="T45" s="34"/>
      <c r="U45" s="34"/>
      <c r="V45" s="34"/>
      <c r="W45" s="34"/>
      <c r="X45" s="34"/>
      <c r="Y45" s="34"/>
      <c r="Z45" s="34"/>
      <c r="AA45" s="34"/>
    </row>
    <row r="46" spans="1:27" ht="20.25" customHeight="1">
      <c r="B46" s="967" t="s">
        <v>145</v>
      </c>
      <c r="C46" s="967"/>
      <c r="D46" s="55"/>
      <c r="E46" s="55"/>
      <c r="N46" s="93"/>
      <c r="O46" s="93"/>
      <c r="P46" s="93"/>
      <c r="Q46" s="93"/>
      <c r="R46" s="93"/>
      <c r="S46" s="93"/>
      <c r="T46" s="93"/>
      <c r="U46" s="93"/>
      <c r="V46" s="93"/>
      <c r="W46" s="93"/>
      <c r="X46" s="93"/>
      <c r="Y46" s="93"/>
    </row>
    <row r="47" spans="1:27" ht="27" customHeight="1">
      <c r="B47" t="s">
        <v>146</v>
      </c>
      <c r="C47" t="s">
        <v>147</v>
      </c>
      <c r="D47" s="55"/>
      <c r="F47" s="55"/>
      <c r="G47" s="55"/>
      <c r="M47" s="147">
        <v>0</v>
      </c>
      <c r="N47" s="967" t="s">
        <v>231</v>
      </c>
      <c r="O47" s="967"/>
    </row>
    <row r="48" spans="1:27" ht="27.75" customHeight="1">
      <c r="B48" s="113" t="str">
        <f>Evaluation!C11&amp;Evaluation!D11</f>
        <v>Art. 4 Exigences générales relatives aux processus</v>
      </c>
      <c r="C48" s="112" t="str">
        <f>Evaluation!E11</f>
        <v xml:space="preserve"> En attente</v>
      </c>
      <c r="F48" s="55"/>
      <c r="G48" s="55"/>
      <c r="M48" s="147">
        <v>0.1</v>
      </c>
      <c r="N48" s="967" t="s">
        <v>231</v>
      </c>
      <c r="O48" s="967"/>
    </row>
    <row r="49" spans="2:15" ht="23.25" customHeight="1">
      <c r="B49" s="114" t="str">
        <f>Evaluation!C18&amp;Evaluation!D18</f>
        <v>Art. 5 Exigences générales</v>
      </c>
      <c r="C49" s="112" t="str">
        <f>Evaluation!E18</f>
        <v xml:space="preserve"> En attente</v>
      </c>
      <c r="F49" s="55"/>
      <c r="G49" s="55"/>
      <c r="M49" s="147">
        <v>0.2</v>
      </c>
      <c r="N49" s="967" t="s">
        <v>231</v>
      </c>
      <c r="O49" s="967"/>
    </row>
    <row r="50" spans="2:15" ht="23.25" customHeight="1">
      <c r="B50" s="114" t="str">
        <f>Evaluation!C32&amp;Evaluation!D32</f>
        <v>Art. 6 Informations sur l’identification du dispositif médical</v>
      </c>
      <c r="C50" s="112" t="str">
        <f>Evaluation!E32</f>
        <v xml:space="preserve"> En attente</v>
      </c>
      <c r="F50" s="55"/>
      <c r="G50" s="55"/>
      <c r="M50" s="147">
        <v>0.3</v>
      </c>
      <c r="N50" s="967" t="s">
        <v>232</v>
      </c>
      <c r="O50" s="967"/>
    </row>
    <row r="51" spans="2:15" ht="24" customHeight="1">
      <c r="B51" s="114" t="str">
        <f>Evaluation!C51&amp;Evaluation!D51</f>
        <v>Art. 7 Exigences relatives à l’emballage</v>
      </c>
      <c r="C51" s="112" t="str">
        <f>Evaluation!E51</f>
        <v xml:space="preserve"> En attente</v>
      </c>
      <c r="F51" s="55"/>
      <c r="G51" s="55"/>
      <c r="M51" s="147">
        <v>0.4</v>
      </c>
      <c r="N51" s="967" t="s">
        <v>232</v>
      </c>
      <c r="O51" s="967"/>
    </row>
    <row r="52" spans="2:15" ht="26.25" customHeight="1">
      <c r="B52" s="114" t="str">
        <f>Evaluation!C62&amp;Evaluation!D62</f>
        <v xml:space="preserve">Art. 8 Exigences relatives aux informations pour l'étiquette </v>
      </c>
      <c r="C52" s="112" t="str">
        <f>Evaluation!E62</f>
        <v xml:space="preserve"> En attente</v>
      </c>
      <c r="F52" s="55"/>
      <c r="G52" s="55"/>
      <c r="M52" s="147">
        <v>0.5</v>
      </c>
      <c r="N52" s="967" t="s">
        <v>232</v>
      </c>
      <c r="O52" s="967"/>
    </row>
    <row r="53" spans="2:15" ht="22.5" customHeight="1">
      <c r="B53" s="114" t="str">
        <f>Evaluation!C87&amp;Evaluation!D87</f>
        <v>Art. 9 Exigences relatives à la documentation d’accompagnement</v>
      </c>
      <c r="C53" s="112" t="str">
        <f>Evaluation!E87</f>
        <v xml:space="preserve"> En attente</v>
      </c>
      <c r="F53" s="55"/>
      <c r="G53" s="55"/>
      <c r="M53" s="147">
        <v>0.6</v>
      </c>
      <c r="N53" s="967" t="s">
        <v>232</v>
      </c>
      <c r="O53" s="967"/>
    </row>
    <row r="54" spans="2:15" ht="27" customHeight="1">
      <c r="B54" s="114" t="str">
        <f>Evaluation!C115&amp;Evaluation!D115</f>
        <v>Art. 10  Informations fournies par le fabricant</v>
      </c>
      <c r="C54" s="112" t="str">
        <f>Evaluation!E115</f>
        <v xml:space="preserve"> En attente</v>
      </c>
      <c r="F54" s="55"/>
      <c r="G54" s="55"/>
      <c r="M54" s="147">
        <v>0.7</v>
      </c>
      <c r="N54" s="967" t="s">
        <v>31</v>
      </c>
      <c r="O54" s="967"/>
    </row>
    <row r="55" spans="2:15" ht="26.25" customHeight="1">
      <c r="B55" s="99"/>
      <c r="D55" s="55"/>
      <c r="F55" s="55"/>
      <c r="G55" s="55"/>
      <c r="M55" s="147">
        <v>0.8</v>
      </c>
      <c r="N55" s="967" t="s">
        <v>31</v>
      </c>
      <c r="O55" s="967"/>
    </row>
    <row r="56" spans="2:15" ht="26.25" customHeight="1">
      <c r="B56" s="99"/>
      <c r="D56" s="55"/>
      <c r="F56" s="55"/>
      <c r="G56" s="55"/>
      <c r="M56" s="147">
        <v>0.9</v>
      </c>
      <c r="N56" s="967" t="s">
        <v>31</v>
      </c>
      <c r="O56" s="967"/>
    </row>
    <row r="57" spans="2:15" ht="23.25" customHeight="1">
      <c r="B57" s="111" t="str">
        <f>Art._4</f>
        <v>Art. 4</v>
      </c>
      <c r="C57" s="111" t="str">
        <f>Evaluation!D11</f>
        <v xml:space="preserve"> Exigences générales relatives aux processus</v>
      </c>
      <c r="D57" s="112" t="str">
        <f>Evaluation!E11</f>
        <v xml:space="preserve"> En attente</v>
      </c>
      <c r="F57" s="55"/>
      <c r="G57" s="55"/>
      <c r="M57" s="147">
        <v>1</v>
      </c>
      <c r="N57" s="967" t="s">
        <v>31</v>
      </c>
      <c r="O57" s="967"/>
    </row>
    <row r="58" spans="2:15" ht="15.75" customHeight="1">
      <c r="B58" s="111" t="str">
        <f>Evaluation!C18</f>
        <v>Art. 5</v>
      </c>
      <c r="C58" s="111" t="str">
        <f>Evaluation!D18</f>
        <v xml:space="preserve"> Exigences générales</v>
      </c>
      <c r="D58" s="112" t="str">
        <f>Evaluation!E18</f>
        <v xml:space="preserve"> En attente</v>
      </c>
      <c r="F58" s="55"/>
      <c r="G58" s="55"/>
    </row>
    <row r="59" spans="2:15" ht="15.75" customHeight="1">
      <c r="B59" s="111" t="str">
        <f>Evaluation!C32</f>
        <v>Art. 6</v>
      </c>
      <c r="C59" s="111" t="str">
        <f>Evaluation!D32</f>
        <v xml:space="preserve"> Informations sur l’identification du dispositif médical</v>
      </c>
      <c r="D59" s="112" t="str">
        <f>Evaluation!E32</f>
        <v xml:space="preserve"> En attente</v>
      </c>
      <c r="F59" s="55"/>
      <c r="G59" s="55"/>
    </row>
    <row r="60" spans="2:15" ht="15.75" customHeight="1">
      <c r="B60" s="111" t="str">
        <f>Evaluation!C51</f>
        <v>Art. 7</v>
      </c>
      <c r="C60" s="111" t="str">
        <f>Evaluation!D51</f>
        <v xml:space="preserve"> Exigences relatives à l’emballage</v>
      </c>
      <c r="D60" s="112" t="str">
        <f>Evaluation!E51</f>
        <v xml:space="preserve"> En attente</v>
      </c>
      <c r="F60" s="55"/>
      <c r="G60" s="55"/>
    </row>
    <row r="61" spans="2:15" ht="15.75" customHeight="1">
      <c r="B61" s="111" t="str">
        <f>Evaluation!C62</f>
        <v>Art. 8</v>
      </c>
      <c r="C61" s="111" t="str">
        <f>Evaluation!D62</f>
        <v xml:space="preserve"> Exigences relatives aux informations pour l'étiquette </v>
      </c>
      <c r="D61" s="112" t="str">
        <f>Evaluation!E62</f>
        <v xml:space="preserve"> En attente</v>
      </c>
      <c r="F61" s="55"/>
      <c r="G61" s="55"/>
    </row>
    <row r="62" spans="2:15" ht="15.75" customHeight="1">
      <c r="B62" s="111" t="str">
        <f>Evaluation!C87</f>
        <v>Art. 9</v>
      </c>
      <c r="C62" s="111" t="str">
        <f>Evaluation!D87</f>
        <v xml:space="preserve"> Exigences relatives à la documentation d’accompagnement</v>
      </c>
      <c r="D62" s="112" t="str">
        <f>Evaluation!E87</f>
        <v xml:space="preserve"> En attente</v>
      </c>
      <c r="F62" s="55"/>
      <c r="G62" s="55"/>
    </row>
    <row r="63" spans="2:15" ht="15.75" customHeight="1">
      <c r="B63" s="111" t="str">
        <f>Evaluation!C115</f>
        <v>Art. 10</v>
      </c>
      <c r="C63" s="111" t="str">
        <f>Evaluation!D115</f>
        <v xml:space="preserve">  Informations fournies par le fabricant</v>
      </c>
      <c r="D63" s="112" t="str">
        <f>Evaluation!E115</f>
        <v xml:space="preserve"> En attente</v>
      </c>
      <c r="F63" s="55"/>
      <c r="G63" s="55"/>
    </row>
    <row r="64" spans="2:15" ht="15.75" customHeight="1">
      <c r="D64" s="55"/>
      <c r="F64" s="55"/>
      <c r="G64" s="55"/>
    </row>
    <row r="65" spans="2:14" ht="15.75" customHeight="1">
      <c r="D65" s="55"/>
      <c r="F65" s="55"/>
      <c r="G65" s="55"/>
    </row>
    <row r="66" spans="2:14" ht="15.75" customHeight="1">
      <c r="D66" s="55"/>
      <c r="F66" s="55"/>
      <c r="G66" s="55"/>
    </row>
    <row r="67" spans="2:14" ht="15.75" customHeight="1"/>
    <row r="68" spans="2:14" ht="35.25" customHeight="1">
      <c r="B68" s="36" t="s">
        <v>123</v>
      </c>
      <c r="C68" s="37"/>
      <c r="D68" s="39" t="s">
        <v>16</v>
      </c>
      <c r="E68" s="39" t="s">
        <v>34</v>
      </c>
      <c r="F68" s="39" t="s">
        <v>134</v>
      </c>
      <c r="G68" s="39" t="s">
        <v>135</v>
      </c>
      <c r="H68" s="39" t="s">
        <v>136</v>
      </c>
      <c r="I68" s="39" t="s">
        <v>137</v>
      </c>
      <c r="J68" s="39" t="s">
        <v>138</v>
      </c>
      <c r="K68" s="110"/>
    </row>
    <row r="69" spans="2:14" s="110" customFormat="1" ht="35.25" customHeight="1">
      <c r="B69" s="965" t="str">
        <f>'Mode d''emploi'!G26</f>
        <v>Conforme</v>
      </c>
      <c r="C69" s="964"/>
      <c r="D69" s="34">
        <f>COUNTIFS(Evaluation!H12:I17,B69)</f>
        <v>0</v>
      </c>
      <c r="E69" s="34">
        <f>COUNTIFS(Evaluation!H19:I31,B69)</f>
        <v>0</v>
      </c>
      <c r="F69" s="34">
        <f>COUNTIFS(Evaluation!H33:I50,B69)</f>
        <v>0</v>
      </c>
      <c r="G69" s="34">
        <f>COUNTIFS(Evaluation!H52:I61,B69)</f>
        <v>0</v>
      </c>
      <c r="H69" s="34">
        <f>COUNTIFS(Evaluation!H63:I86,B69)</f>
        <v>0</v>
      </c>
      <c r="I69" s="34">
        <f>COUNTIFS(Evaluation!H88:I114,B69)</f>
        <v>0</v>
      </c>
      <c r="J69" s="34">
        <f>COUNTIFS(Evaluation!H117:I124,B69)</f>
        <v>0</v>
      </c>
      <c r="K69">
        <f>SUM(D69:J69)</f>
        <v>0</v>
      </c>
    </row>
    <row r="70" spans="2:14" ht="27.75" customHeight="1">
      <c r="B70" s="965" t="str">
        <f>'Mode d''emploi'!G25</f>
        <v>Convaincant</v>
      </c>
      <c r="C70" s="964"/>
      <c r="D70" s="34">
        <f>COUNTIFS(Evaluation!H12:I17,B70)</f>
        <v>0</v>
      </c>
      <c r="E70" s="34">
        <f>COUNTIFS(Evaluation!H19:I31,B70)</f>
        <v>0</v>
      </c>
      <c r="F70" s="34">
        <f>COUNTIFS(Evaluation!H33:I50,B70)</f>
        <v>0</v>
      </c>
      <c r="G70" s="34">
        <f>COUNTIFS(Evaluation!H52:I61,B70)</f>
        <v>0</v>
      </c>
      <c r="H70" s="34">
        <f>COUNTIFS(Evaluation!H63:I86,B70)</f>
        <v>0</v>
      </c>
      <c r="I70" s="34">
        <f>COUNTIFS(Evaluation!H88:I114,B70)</f>
        <v>0</v>
      </c>
      <c r="J70" s="34">
        <f>COUNTIFS(Evaluation!H117:I124,B70)</f>
        <v>0</v>
      </c>
      <c r="K70">
        <f>SUM(D70:J70)</f>
        <v>0</v>
      </c>
    </row>
    <row r="71" spans="2:14" ht="24.75" customHeight="1">
      <c r="B71" s="965" t="str">
        <f>'Mode d''emploi'!G24</f>
        <v>Informel</v>
      </c>
      <c r="C71" s="964"/>
      <c r="D71" s="34">
        <f>COUNTIFS(Evaluation!H12:I17,B71)</f>
        <v>0</v>
      </c>
      <c r="E71" s="34">
        <f>COUNTIFS(Evaluation!H19:I31,B71)</f>
        <v>0</v>
      </c>
      <c r="F71" s="34">
        <f>COUNTIFS(Evaluation!H33:I50,B71)</f>
        <v>0</v>
      </c>
      <c r="G71" s="34">
        <f>COUNTIFS(Evaluation!H52:I61,B71)</f>
        <v>0</v>
      </c>
      <c r="H71" s="34">
        <f>COUNTIFS(Evaluation!H63:I86,B71)</f>
        <v>0</v>
      </c>
      <c r="I71" s="34">
        <f>COUNTIFS(Evaluation!H88:I114,B71)</f>
        <v>0</v>
      </c>
      <c r="J71" s="34">
        <f>COUNTIFS(Evaluation!H117:I124,B71)</f>
        <v>0</v>
      </c>
      <c r="K71" s="110">
        <f t="shared" ref="K71:K72" si="3">SUM(D71:J71)</f>
        <v>0</v>
      </c>
    </row>
    <row r="72" spans="2:14" ht="28.5" customHeight="1">
      <c r="B72" s="965" t="str">
        <f>'Mode d''emploi'!G23</f>
        <v>Insuffisant</v>
      </c>
      <c r="C72" s="964"/>
      <c r="D72" s="34">
        <f>COUNTIFS(Evaluation!H12:I17,B72)</f>
        <v>0</v>
      </c>
      <c r="E72" s="34">
        <f>COUNTIFS(Evaluation!H19:I31,B72)</f>
        <v>0</v>
      </c>
      <c r="F72" s="34">
        <f>COUNTIFS(Evaluation!H33:I50,B72)</f>
        <v>0</v>
      </c>
      <c r="G72" s="34">
        <f>COUNTIFS(Evaluation!H52:I61,B72)</f>
        <v>0</v>
      </c>
      <c r="H72" s="34">
        <f>COUNTIFS(Evaluation!H63:I86,B72)</f>
        <v>0</v>
      </c>
      <c r="I72" s="34">
        <f>COUNTIFS(Evaluation!H88:I114,B72)</f>
        <v>0</v>
      </c>
      <c r="J72" s="34">
        <f>COUNTIFS(Evaluation!H117:I124,B72)</f>
        <v>0</v>
      </c>
      <c r="K72" s="110">
        <f t="shared" si="3"/>
        <v>0</v>
      </c>
    </row>
    <row r="73" spans="2:14" s="110" customFormat="1" ht="28.5" customHeight="1">
      <c r="B73" s="965" t="s">
        <v>239</v>
      </c>
      <c r="C73" s="965"/>
      <c r="D73" s="34">
        <f>COUNTIFS(Evaluation!H12:I17,B73)</f>
        <v>2</v>
      </c>
      <c r="E73" s="34">
        <f>COUNTIFS(Evaluation!H19:I31,B73)</f>
        <v>6</v>
      </c>
      <c r="F73" s="34">
        <f>COUNTIFS(Evaluation!H33:I50,B73)</f>
        <v>8</v>
      </c>
      <c r="G73" s="34">
        <f>COUNTIFS(Evaluation!H52:I61,B73)</f>
        <v>3</v>
      </c>
      <c r="H73" s="34">
        <f>COUNTIFS(Evaluation!H63:I86,B73)</f>
        <v>5</v>
      </c>
      <c r="I73" s="34">
        <f>COUNTIFS(Evaluation!H88:I114,B73)</f>
        <v>4</v>
      </c>
      <c r="J73" s="34">
        <f>COUNTIFS(Evaluation!H117:I124,B73)</f>
        <v>2</v>
      </c>
      <c r="K73" s="141">
        <f>SUM(D73:J73)</f>
        <v>30</v>
      </c>
      <c r="L73" s="110">
        <f>SUM(K69:K73)</f>
        <v>30</v>
      </c>
    </row>
    <row r="74" spans="2:14" ht="30.75" customHeight="1">
      <c r="B74" s="964"/>
      <c r="C74" s="964"/>
      <c r="D74" s="34"/>
      <c r="E74" s="34"/>
      <c r="F74" s="34"/>
      <c r="G74" s="34"/>
      <c r="H74" s="34"/>
      <c r="I74" s="34"/>
      <c r="J74" s="34"/>
      <c r="K74" s="141">
        <f>SUM(K69:K72)</f>
        <v>0</v>
      </c>
    </row>
    <row r="75" spans="2:14" ht="30" customHeight="1">
      <c r="B75" s="964"/>
      <c r="C75" s="964"/>
      <c r="D75" s="56"/>
      <c r="E75" s="65"/>
      <c r="F75" s="56"/>
      <c r="G75" s="85"/>
      <c r="H75" s="34"/>
      <c r="I75" s="34"/>
      <c r="J75" s="34"/>
      <c r="K75" s="2"/>
      <c r="L75">
        <f>30-K74</f>
        <v>30</v>
      </c>
    </row>
    <row r="76" spans="2:14" ht="36" customHeight="1">
      <c r="B76" s="34"/>
      <c r="C76" s="34"/>
      <c r="D76" s="85"/>
      <c r="E76" s="34"/>
      <c r="F76" s="85"/>
      <c r="G76" s="85"/>
      <c r="H76" s="34"/>
      <c r="I76" s="34"/>
      <c r="J76" s="34"/>
    </row>
    <row r="77" spans="2:14" ht="40.5" customHeight="1">
      <c r="D77" s="55"/>
      <c r="F77" s="55"/>
      <c r="G77" s="55"/>
      <c r="L77" s="2"/>
      <c r="M77" s="2"/>
      <c r="N77" s="63" t="e">
        <f>SUM(#REF!)</f>
        <v>#REF!</v>
      </c>
    </row>
    <row r="78" spans="2:14" ht="15.75" customHeight="1">
      <c r="D78" s="55"/>
      <c r="F78" s="55"/>
      <c r="G78" s="55"/>
    </row>
    <row r="79" spans="2:14" ht="15.75" customHeight="1">
      <c r="D79" s="55"/>
      <c r="F79" s="55"/>
      <c r="G79" s="55"/>
    </row>
    <row r="80" spans="2:14" ht="15.75" customHeight="1">
      <c r="D80" s="55"/>
    </row>
    <row r="81" spans="1:12" ht="28.5" customHeight="1">
      <c r="B81" s="36" t="s">
        <v>123</v>
      </c>
      <c r="C81" s="37"/>
      <c r="D81" s="39" t="s">
        <v>16</v>
      </c>
      <c r="E81" s="39" t="s">
        <v>34</v>
      </c>
      <c r="F81" s="39" t="s">
        <v>134</v>
      </c>
      <c r="G81" s="39" t="s">
        <v>135</v>
      </c>
      <c r="H81" s="39" t="s">
        <v>136</v>
      </c>
      <c r="I81" s="39" t="s">
        <v>137</v>
      </c>
      <c r="J81" s="39" t="s">
        <v>138</v>
      </c>
      <c r="K81" s="110"/>
    </row>
    <row r="82" spans="1:12" ht="38.25" customHeight="1">
      <c r="B82" s="965" t="str">
        <f>'Mode d''emploi'!G26</f>
        <v>Conforme</v>
      </c>
      <c r="C82" s="964"/>
      <c r="D82" s="34">
        <f>COUNTIFS(Evaluation!I11,B82)</f>
        <v>0</v>
      </c>
      <c r="E82" s="34">
        <f>COUNTIFS(Evaluation!I18,B82)</f>
        <v>0</v>
      </c>
      <c r="F82" s="34">
        <f>COUNTIFS(Evaluation!I32,B82)</f>
        <v>0</v>
      </c>
      <c r="G82" s="34">
        <f>COUNTIFS(Evaluation!I51,B82)</f>
        <v>0</v>
      </c>
      <c r="H82" s="34">
        <f>COUNTIFS(Evaluation!I62,B82)</f>
        <v>0</v>
      </c>
      <c r="I82" s="34">
        <f>COUNTIFS(Evaluation!I87,B82)</f>
        <v>0</v>
      </c>
      <c r="J82" s="34">
        <f>COUNTIFS(Evaluation!I115,B82)</f>
        <v>0</v>
      </c>
      <c r="K82">
        <f>SUM(D82:J82)</f>
        <v>0</v>
      </c>
    </row>
    <row r="83" spans="1:12" ht="34.5" customHeight="1">
      <c r="B83" s="965" t="str">
        <f>'Mode d''emploi'!G25</f>
        <v>Convaincant</v>
      </c>
      <c r="C83" s="964"/>
      <c r="D83" s="34">
        <f>COUNTIFS(Evaluation!I11,B83)</f>
        <v>0</v>
      </c>
      <c r="E83" s="34">
        <f>COUNTIFS(Evaluation!I18,B83)</f>
        <v>0</v>
      </c>
      <c r="F83" s="34">
        <f>COUNTIFS(Evaluation!I32,B83)</f>
        <v>0</v>
      </c>
      <c r="G83" s="34">
        <f>COUNTIFS(Evaluation!I51,B83)</f>
        <v>0</v>
      </c>
      <c r="H83" s="34">
        <f>COUNTIFS(Evaluation!I62,B83)</f>
        <v>0</v>
      </c>
      <c r="I83" s="34">
        <f>COUNTIFS(Evaluation!I87,B83)</f>
        <v>0</v>
      </c>
      <c r="J83" s="34">
        <f>COUNTIFS(Evaluation!I115,B83)</f>
        <v>0</v>
      </c>
      <c r="K83">
        <f>SUM(D83:J83)</f>
        <v>0</v>
      </c>
    </row>
    <row r="84" spans="1:12" ht="38.25" customHeight="1">
      <c r="B84" s="965" t="str">
        <f>'Mode d''emploi'!G24</f>
        <v>Informel</v>
      </c>
      <c r="C84" s="964"/>
      <c r="D84" s="34">
        <f>COUNTIFS(Evaluation!I11,B84)</f>
        <v>0</v>
      </c>
      <c r="E84" s="34">
        <f>COUNTIFS(Evaluation!I18,B84)</f>
        <v>0</v>
      </c>
      <c r="F84" s="34">
        <f>COUNTIFS(Evaluation!I32,B84)</f>
        <v>0</v>
      </c>
      <c r="G84" s="34">
        <f>COUNTIFS(Evaluation!I51,B84)</f>
        <v>0</v>
      </c>
      <c r="H84" s="34">
        <f>COUNTIFS(Evaluation!I62,B84)</f>
        <v>0</v>
      </c>
      <c r="I84" s="34">
        <f>COUNTIFS(Evaluation!I87,B84)</f>
        <v>0</v>
      </c>
      <c r="J84" s="34">
        <f>COUNTIFS(Evaluation!I115,B84)</f>
        <v>0</v>
      </c>
      <c r="K84" s="110">
        <f t="shared" ref="K84:K86" si="4">SUM(D84:J84)</f>
        <v>0</v>
      </c>
    </row>
    <row r="85" spans="1:12" ht="33" customHeight="1">
      <c r="B85" s="965" t="str">
        <f>'Mode d''emploi'!G23</f>
        <v>Insuffisant</v>
      </c>
      <c r="C85" s="964"/>
      <c r="D85" s="34">
        <f>COUNTIFS(Evaluation!I11,B85)</f>
        <v>0</v>
      </c>
      <c r="E85" s="34">
        <f>COUNTIFS(Evaluation!I18,B85)</f>
        <v>0</v>
      </c>
      <c r="F85" s="34">
        <f>COUNTIFS(Evaluation!I32,B85)</f>
        <v>0</v>
      </c>
      <c r="G85" s="34">
        <f>COUNTIFS(Evaluation!I51,B85)</f>
        <v>0</v>
      </c>
      <c r="H85" s="34">
        <f>COUNTIFS(Evaluation!I62,B85)</f>
        <v>0</v>
      </c>
      <c r="I85" s="34">
        <f>COUNTIFS(Evaluation!I87,B85)</f>
        <v>0</v>
      </c>
      <c r="J85" s="34">
        <f>COUNTIFS(Evaluation!I115,B85)</f>
        <v>0</v>
      </c>
      <c r="K85" s="110">
        <f t="shared" si="4"/>
        <v>0</v>
      </c>
    </row>
    <row r="86" spans="1:12" ht="35.25" customHeight="1">
      <c r="B86" s="966">
        <v>0</v>
      </c>
      <c r="C86" s="964"/>
      <c r="D86" s="34">
        <f>COUNTIFS(Evaluation!I11,B86)</f>
        <v>1</v>
      </c>
      <c r="E86" s="34">
        <f>COUNTIFS(Evaluation!I18,B86)</f>
        <v>1</v>
      </c>
      <c r="F86" s="34">
        <f>COUNTIFS(Evaluation!I32,B86)</f>
        <v>1</v>
      </c>
      <c r="G86" s="34">
        <f>COUNTIFS(Evaluation!I51,B86)</f>
        <v>1</v>
      </c>
      <c r="H86" s="34">
        <f>COUNTIFS(Evaluation!I62,B86)</f>
        <v>1</v>
      </c>
      <c r="I86" s="34">
        <f>COUNTIFS(Evaluation!I87,B86)</f>
        <v>1</v>
      </c>
      <c r="J86" s="34">
        <f>COUNTIFS(Evaluation!I115,B86)</f>
        <v>1</v>
      </c>
      <c r="K86" s="110">
        <f t="shared" si="4"/>
        <v>7</v>
      </c>
    </row>
    <row r="87" spans="1:12" ht="40.5" customHeight="1">
      <c r="B87" s="964"/>
      <c r="C87" s="964"/>
      <c r="D87" s="34"/>
      <c r="E87" s="34"/>
      <c r="F87" s="34"/>
      <c r="G87" s="34"/>
      <c r="H87" s="34"/>
      <c r="I87" s="34"/>
      <c r="J87" s="34"/>
      <c r="K87" s="110">
        <f>SUM(K82:K86)</f>
        <v>7</v>
      </c>
      <c r="L87">
        <f>K87-7</f>
        <v>0</v>
      </c>
    </row>
    <row r="88" spans="1:12" ht="15.75" customHeight="1">
      <c r="D88" s="55"/>
      <c r="F88" s="55"/>
      <c r="G88" s="55"/>
    </row>
    <row r="89" spans="1:12" ht="15.75" customHeight="1">
      <c r="D89" s="55"/>
      <c r="F89" s="55"/>
      <c r="G89" s="55"/>
    </row>
    <row r="90" spans="1:12" ht="15.75" customHeight="1">
      <c r="D90" s="55"/>
      <c r="F90" s="55"/>
      <c r="G90" s="55"/>
    </row>
    <row r="91" spans="1:12" ht="15.75" customHeight="1">
      <c r="B91" s="147">
        <f>'Mode d''emploi'!E26</f>
        <v>0.9</v>
      </c>
      <c r="D91" s="55"/>
      <c r="F91" s="55"/>
      <c r="G91" s="55"/>
    </row>
    <row r="92" spans="1:12" ht="15.75" customHeight="1">
      <c r="A92" s="147" t="str">
        <f>Evaluation!E11</f>
        <v xml:space="preserve"> En attente</v>
      </c>
      <c r="B92" s="147">
        <f>B91</f>
        <v>0.9</v>
      </c>
      <c r="C92" s="147" t="str">
        <f>CONCATENATE(Art._4, " :", Evaluation!D11)</f>
        <v>Art. 4 : Exigences générales relatives aux processus</v>
      </c>
      <c r="D92" s="148"/>
      <c r="E92" s="110"/>
      <c r="F92" s="148"/>
      <c r="G92" s="55"/>
    </row>
    <row r="93" spans="1:12" ht="15.75" customHeight="1">
      <c r="A93" s="147" t="str">
        <f>Evaluation!E18</f>
        <v xml:space="preserve"> En attente</v>
      </c>
      <c r="B93" s="147">
        <f>B91</f>
        <v>0.9</v>
      </c>
      <c r="C93" s="110" t="str">
        <f>CONCATENATE(Evaluation!C18, " :",Evaluation!D18)</f>
        <v>Art. 5 : Exigences générales</v>
      </c>
      <c r="D93" s="148"/>
      <c r="E93" s="110"/>
      <c r="F93" s="148"/>
      <c r="G93" s="55"/>
    </row>
    <row r="94" spans="1:12" ht="15.75" customHeight="1">
      <c r="A94" s="147" t="str">
        <f>Evaluation!E32</f>
        <v xml:space="preserve"> En attente</v>
      </c>
      <c r="B94" s="147">
        <f>B91</f>
        <v>0.9</v>
      </c>
      <c r="C94" s="110" t="str">
        <f>CONCATENATE(Evaluation!C32, " :", Evaluation!D32)</f>
        <v>Art. 6 : Informations sur l’identification du dispositif médical</v>
      </c>
      <c r="D94" s="148"/>
      <c r="E94" s="110"/>
      <c r="F94" s="148"/>
      <c r="G94" s="55"/>
    </row>
    <row r="95" spans="1:12" ht="15.75" customHeight="1">
      <c r="A95" s="147" t="str">
        <f>Evaluation!E51</f>
        <v xml:space="preserve"> En attente</v>
      </c>
      <c r="B95" s="147">
        <f>B91</f>
        <v>0.9</v>
      </c>
      <c r="C95" s="110" t="str">
        <f>CONCATENATE(Evaluation!C51, " :", Evaluation!D51)</f>
        <v>Art. 7 : Exigences relatives à l’emballage</v>
      </c>
      <c r="D95" s="148"/>
      <c r="E95" s="110"/>
      <c r="F95" s="148"/>
      <c r="G95" s="55"/>
    </row>
    <row r="96" spans="1:12" ht="15.75" customHeight="1">
      <c r="A96" s="147" t="str">
        <f>Evaluation!E62</f>
        <v xml:space="preserve"> En attente</v>
      </c>
      <c r="B96" s="147">
        <f>B91</f>
        <v>0.9</v>
      </c>
      <c r="C96" t="str">
        <f>CONCATENATE(Evaluation!C62, " :", Evaluation!D62)</f>
        <v xml:space="preserve">Art. 8 : Exigences relatives aux informations pour l'étiquette </v>
      </c>
      <c r="D96" s="55"/>
      <c r="F96" s="55"/>
      <c r="G96" s="55"/>
    </row>
    <row r="97" spans="1:7" ht="15.75" customHeight="1">
      <c r="A97" s="147" t="str">
        <f>Evaluation!E87</f>
        <v xml:space="preserve"> En attente</v>
      </c>
      <c r="B97" s="147">
        <f>B91</f>
        <v>0.9</v>
      </c>
      <c r="C97" t="str">
        <f>CONCATENATE(Evaluation!C87, " :", Evaluation!D87)</f>
        <v>Art. 9 : Exigences relatives à la documentation d’accompagnement</v>
      </c>
      <c r="D97" s="55"/>
      <c r="F97" s="55"/>
      <c r="G97" s="55"/>
    </row>
    <row r="98" spans="1:7" ht="15.75" customHeight="1">
      <c r="A98" s="147" t="str">
        <f>Evaluation!E115</f>
        <v xml:space="preserve"> En attente</v>
      </c>
      <c r="B98" s="147">
        <f>B91</f>
        <v>0.9</v>
      </c>
      <c r="C98" t="str">
        <f>CONCATENATE(Evaluation!C115, " :", Evaluation!D115)</f>
        <v>Art. 10 :  Informations fournies par le fabricant</v>
      </c>
      <c r="D98" s="55"/>
      <c r="F98" s="55"/>
      <c r="G98" s="55"/>
    </row>
    <row r="99" spans="1:7" ht="15.75" customHeight="1">
      <c r="D99" s="55"/>
      <c r="F99" s="55"/>
      <c r="G99" s="55"/>
    </row>
    <row r="100" spans="1:7" ht="15.75" customHeight="1">
      <c r="D100" s="55"/>
      <c r="F100" s="55"/>
      <c r="G100" s="55"/>
    </row>
    <row r="101" spans="1:7" ht="15.75" customHeight="1">
      <c r="D101" s="55"/>
      <c r="F101" s="55"/>
      <c r="G101" s="55"/>
    </row>
    <row r="102" spans="1:7" ht="15.75" customHeight="1">
      <c r="D102" s="55"/>
      <c r="F102" s="55"/>
      <c r="G102" s="55"/>
    </row>
    <row r="103" spans="1:7" ht="15.75" customHeight="1">
      <c r="D103" s="152">
        <f>'Maîtrise documentaire'!E10</f>
        <v>0.7</v>
      </c>
      <c r="F103" s="55"/>
      <c r="G103" s="55"/>
    </row>
    <row r="104" spans="1:7" ht="15.75" customHeight="1">
      <c r="B104" s="152">
        <f>D103</f>
        <v>0.7</v>
      </c>
      <c r="C104" s="115" t="s">
        <v>184</v>
      </c>
      <c r="D104" s="55"/>
    </row>
    <row r="105" spans="1:7" ht="15.75" customHeight="1">
      <c r="B105" s="152">
        <f>D103</f>
        <v>0.7</v>
      </c>
      <c r="C105" s="116" t="s">
        <v>185</v>
      </c>
      <c r="D105" s="55"/>
    </row>
    <row r="106" spans="1:7" ht="15.75" customHeight="1">
      <c r="B106" s="152">
        <f>D103</f>
        <v>0.7</v>
      </c>
      <c r="C106" s="116" t="s">
        <v>186</v>
      </c>
      <c r="D106" s="55"/>
    </row>
    <row r="107" spans="1:7" ht="15.75" customHeight="1">
      <c r="B107" s="152">
        <f>D103</f>
        <v>0.7</v>
      </c>
      <c r="C107" s="116" t="s">
        <v>187</v>
      </c>
      <c r="D107" s="55"/>
    </row>
    <row r="108" spans="1:7" ht="15.75" customHeight="1">
      <c r="B108" s="152">
        <f>D103</f>
        <v>0.7</v>
      </c>
      <c r="C108" s="116" t="s">
        <v>210</v>
      </c>
      <c r="D108" s="55"/>
    </row>
    <row r="109" spans="1:7" ht="15.75" customHeight="1">
      <c r="B109" s="152">
        <f>D103</f>
        <v>0.7</v>
      </c>
      <c r="C109" s="116" t="s">
        <v>211</v>
      </c>
      <c r="D109" s="55"/>
    </row>
    <row r="110" spans="1:7" ht="15.75" customHeight="1">
      <c r="B110" s="152">
        <f>D103</f>
        <v>0.7</v>
      </c>
      <c r="C110" s="117" t="s">
        <v>188</v>
      </c>
      <c r="D110" s="55"/>
    </row>
    <row r="111" spans="1:7" ht="15.75" customHeight="1">
      <c r="B111" s="152">
        <f>D103</f>
        <v>0.7</v>
      </c>
      <c r="C111" s="115" t="s">
        <v>189</v>
      </c>
      <c r="D111" s="55"/>
    </row>
    <row r="112" spans="1:7" ht="15.75" customHeight="1">
      <c r="B112" s="152">
        <f>D103</f>
        <v>0.7</v>
      </c>
      <c r="C112" s="116" t="s">
        <v>190</v>
      </c>
      <c r="D112" s="55"/>
    </row>
    <row r="113" spans="3:7" ht="15.75" customHeight="1">
      <c r="C113" s="55"/>
      <c r="E113" s="55"/>
      <c r="F113" s="55"/>
    </row>
    <row r="114" spans="3:7" ht="15.75" customHeight="1">
      <c r="D114" s="55"/>
      <c r="F114" s="55"/>
      <c r="G114" s="55"/>
    </row>
    <row r="115" spans="3:7" ht="15.75" customHeight="1">
      <c r="D115" s="55"/>
      <c r="F115" s="55"/>
      <c r="G115" s="55"/>
    </row>
    <row r="116" spans="3:7" ht="15.75" customHeight="1">
      <c r="D116" s="55"/>
      <c r="F116" s="55"/>
      <c r="G116" s="55"/>
    </row>
    <row r="117" spans="3:7" ht="15.75" customHeight="1">
      <c r="D117" s="55"/>
      <c r="F117" s="55"/>
      <c r="G117" s="55"/>
    </row>
    <row r="118" spans="3:7" ht="15.75" customHeight="1">
      <c r="D118" s="55"/>
      <c r="F118" s="55"/>
      <c r="G118" s="55"/>
    </row>
    <row r="119" spans="3:7" ht="15.75" customHeight="1">
      <c r="D119" s="55"/>
      <c r="F119" s="55"/>
      <c r="G119" s="55"/>
    </row>
    <row r="120" spans="3:7" ht="15.75" customHeight="1">
      <c r="D120" s="55"/>
      <c r="F120" s="55"/>
      <c r="G120" s="55"/>
    </row>
    <row r="121" spans="3:7" ht="15.75" customHeight="1">
      <c r="D121" s="55"/>
      <c r="F121" s="55"/>
      <c r="G121" s="55"/>
    </row>
    <row r="122" spans="3:7" ht="15.75" customHeight="1">
      <c r="D122" s="55"/>
      <c r="F122" s="55"/>
      <c r="G122" s="55"/>
    </row>
    <row r="123" spans="3:7" ht="15.75" customHeight="1">
      <c r="D123" s="55"/>
      <c r="F123" s="55"/>
      <c r="G123" s="55"/>
    </row>
    <row r="124" spans="3:7" ht="15.75" customHeight="1">
      <c r="D124" s="55"/>
      <c r="F124" s="55"/>
      <c r="G124" s="55"/>
    </row>
    <row r="125" spans="3:7" ht="15.75" customHeight="1">
      <c r="D125" s="55"/>
      <c r="F125" s="55"/>
      <c r="G125" s="55"/>
    </row>
    <row r="126" spans="3:7" ht="15.75" customHeight="1">
      <c r="D126" s="55"/>
      <c r="F126" s="55"/>
      <c r="G126" s="55"/>
    </row>
    <row r="127" spans="3:7" ht="15.75" customHeight="1">
      <c r="D127" s="55"/>
      <c r="F127" s="55"/>
      <c r="G127" s="55"/>
    </row>
    <row r="128" spans="3:7" ht="15.75" customHeight="1">
      <c r="D128" s="55"/>
      <c r="F128" s="55"/>
      <c r="G128" s="55"/>
    </row>
    <row r="129" spans="4:7" ht="15.75" customHeight="1">
      <c r="D129" s="55"/>
      <c r="F129" s="55"/>
      <c r="G129" s="55"/>
    </row>
    <row r="130" spans="4:7" ht="15.75" customHeight="1">
      <c r="D130" s="55"/>
      <c r="F130" s="55"/>
      <c r="G130" s="55"/>
    </row>
    <row r="131" spans="4:7" ht="15.75" customHeight="1">
      <c r="D131" s="55"/>
      <c r="F131" s="55"/>
      <c r="G131" s="55"/>
    </row>
    <row r="132" spans="4:7" ht="15.75" customHeight="1">
      <c r="D132" s="55"/>
      <c r="F132" s="55"/>
      <c r="G132" s="55"/>
    </row>
    <row r="133" spans="4:7" ht="15.75" customHeight="1">
      <c r="D133" s="55"/>
      <c r="F133" s="55"/>
      <c r="G133" s="55"/>
    </row>
    <row r="134" spans="4:7" ht="15.75" customHeight="1">
      <c r="D134" s="55"/>
      <c r="F134" s="55"/>
      <c r="G134" s="55"/>
    </row>
    <row r="135" spans="4:7" ht="15.75" customHeight="1">
      <c r="D135" s="55"/>
      <c r="F135" s="55"/>
      <c r="G135" s="55"/>
    </row>
    <row r="136" spans="4:7" ht="15.75" customHeight="1">
      <c r="D136" s="55"/>
      <c r="F136" s="55"/>
      <c r="G136" s="55"/>
    </row>
    <row r="137" spans="4:7" ht="15.75" customHeight="1">
      <c r="D137" s="55"/>
      <c r="F137" s="55"/>
      <c r="G137" s="55"/>
    </row>
    <row r="138" spans="4:7" ht="15.75" customHeight="1">
      <c r="D138" s="55"/>
      <c r="F138" s="55"/>
      <c r="G138" s="55"/>
    </row>
    <row r="139" spans="4:7" ht="15.75" customHeight="1">
      <c r="D139" s="55"/>
      <c r="F139" s="55"/>
      <c r="G139" s="55"/>
    </row>
    <row r="140" spans="4:7" ht="15.75" customHeight="1">
      <c r="D140" s="55"/>
      <c r="F140" s="55"/>
      <c r="G140" s="55"/>
    </row>
    <row r="141" spans="4:7" ht="15.75" customHeight="1">
      <c r="D141" s="55"/>
      <c r="F141" s="55"/>
      <c r="G141" s="55"/>
    </row>
    <row r="142" spans="4:7" ht="15.75" customHeight="1">
      <c r="D142" s="55"/>
      <c r="F142" s="55"/>
      <c r="G142" s="55"/>
    </row>
    <row r="143" spans="4:7" ht="15.75" customHeight="1">
      <c r="D143" s="55"/>
      <c r="F143" s="55"/>
      <c r="G143" s="55"/>
    </row>
    <row r="144" spans="4:7" ht="15.75" customHeight="1">
      <c r="D144" s="55"/>
      <c r="F144" s="55"/>
      <c r="G144" s="55"/>
    </row>
    <row r="145" spans="4:7" ht="15.75" customHeight="1">
      <c r="D145" s="55"/>
      <c r="F145" s="55"/>
      <c r="G145" s="55"/>
    </row>
    <row r="146" spans="4:7" ht="15.75" customHeight="1">
      <c r="D146" s="55"/>
      <c r="F146" s="55"/>
      <c r="G146" s="55"/>
    </row>
    <row r="147" spans="4:7" ht="15.75" customHeight="1">
      <c r="D147" s="55"/>
      <c r="F147" s="55"/>
      <c r="G147" s="55"/>
    </row>
    <row r="148" spans="4:7" ht="15.75" customHeight="1">
      <c r="D148" s="55"/>
      <c r="F148" s="55"/>
      <c r="G148" s="55"/>
    </row>
    <row r="149" spans="4:7" ht="15.75" customHeight="1">
      <c r="D149" s="55"/>
      <c r="F149" s="55"/>
      <c r="G149" s="55"/>
    </row>
    <row r="150" spans="4:7" ht="15.75" customHeight="1">
      <c r="D150" s="55"/>
      <c r="F150" s="55"/>
      <c r="G150" s="55"/>
    </row>
    <row r="151" spans="4:7" ht="15.75" customHeight="1">
      <c r="D151" s="55"/>
      <c r="F151" s="55"/>
      <c r="G151" s="55"/>
    </row>
    <row r="152" spans="4:7" ht="15.75" customHeight="1">
      <c r="D152" s="55"/>
      <c r="F152" s="55"/>
      <c r="G152" s="55"/>
    </row>
    <row r="153" spans="4:7" ht="15.75" customHeight="1">
      <c r="D153" s="55"/>
      <c r="F153" s="55"/>
      <c r="G153" s="55"/>
    </row>
    <row r="154" spans="4:7" ht="15.75" customHeight="1">
      <c r="D154" s="55"/>
      <c r="F154" s="55"/>
      <c r="G154" s="55"/>
    </row>
    <row r="155" spans="4:7" ht="15.75" customHeight="1">
      <c r="D155" s="55"/>
      <c r="F155" s="55"/>
      <c r="G155" s="55"/>
    </row>
    <row r="156" spans="4:7" ht="15.75" customHeight="1">
      <c r="D156" s="55"/>
      <c r="F156" s="55"/>
      <c r="G156" s="55"/>
    </row>
    <row r="157" spans="4:7" ht="15.75" customHeight="1">
      <c r="D157" s="55"/>
      <c r="F157" s="55"/>
      <c r="G157" s="55"/>
    </row>
    <row r="158" spans="4:7" ht="15.75" customHeight="1">
      <c r="D158" s="55"/>
      <c r="F158" s="55"/>
      <c r="G158" s="55"/>
    </row>
    <row r="159" spans="4:7" ht="15.75" customHeight="1">
      <c r="D159" s="55"/>
      <c r="F159" s="55"/>
      <c r="G159" s="55"/>
    </row>
    <row r="160" spans="4:7" ht="15.75" customHeight="1">
      <c r="D160" s="55"/>
      <c r="F160" s="55"/>
      <c r="G160" s="55"/>
    </row>
    <row r="161" spans="4:7" ht="15.75" customHeight="1">
      <c r="D161" s="55"/>
      <c r="F161" s="55"/>
      <c r="G161" s="55"/>
    </row>
    <row r="162" spans="4:7" ht="15.75" customHeight="1">
      <c r="D162" s="55"/>
      <c r="F162" s="55"/>
      <c r="G162" s="55"/>
    </row>
    <row r="163" spans="4:7" ht="15.75" customHeight="1">
      <c r="D163" s="55"/>
      <c r="F163" s="55"/>
      <c r="G163" s="55"/>
    </row>
    <row r="164" spans="4:7" ht="15.75" customHeight="1">
      <c r="D164" s="55"/>
      <c r="F164" s="55"/>
      <c r="G164" s="55"/>
    </row>
    <row r="165" spans="4:7" ht="15.75" customHeight="1">
      <c r="D165" s="55"/>
      <c r="F165" s="55"/>
      <c r="G165" s="55"/>
    </row>
    <row r="166" spans="4:7" ht="15.75" customHeight="1">
      <c r="D166" s="55"/>
      <c r="F166" s="55"/>
      <c r="G166" s="55"/>
    </row>
    <row r="167" spans="4:7" ht="15.75" customHeight="1">
      <c r="D167" s="55"/>
      <c r="F167" s="55"/>
      <c r="G167" s="55"/>
    </row>
    <row r="168" spans="4:7" ht="15.75" customHeight="1">
      <c r="D168" s="55"/>
      <c r="F168" s="55"/>
      <c r="G168" s="55"/>
    </row>
    <row r="169" spans="4:7" ht="15.75" customHeight="1">
      <c r="D169" s="55"/>
      <c r="F169" s="55"/>
      <c r="G169" s="55"/>
    </row>
    <row r="170" spans="4:7" ht="15.75" customHeight="1">
      <c r="D170" s="55"/>
      <c r="F170" s="55"/>
      <c r="G170" s="55"/>
    </row>
    <row r="171" spans="4:7" ht="15.75" customHeight="1">
      <c r="D171" s="55"/>
      <c r="F171" s="55"/>
      <c r="G171" s="55"/>
    </row>
    <row r="172" spans="4:7" ht="15.75" customHeight="1">
      <c r="D172" s="55"/>
      <c r="F172" s="55"/>
      <c r="G172" s="55"/>
    </row>
    <row r="173" spans="4:7" ht="15.75" customHeight="1">
      <c r="D173" s="55"/>
      <c r="F173" s="55"/>
      <c r="G173" s="55"/>
    </row>
    <row r="174" spans="4:7" ht="15.75" customHeight="1">
      <c r="D174" s="55"/>
      <c r="F174" s="55"/>
      <c r="G174" s="55"/>
    </row>
    <row r="175" spans="4:7" ht="15.75" customHeight="1">
      <c r="D175" s="55"/>
      <c r="F175" s="55"/>
      <c r="G175" s="55"/>
    </row>
    <row r="176" spans="4:7" ht="15.75" customHeight="1">
      <c r="D176" s="55"/>
      <c r="F176" s="55"/>
      <c r="G176" s="55"/>
    </row>
    <row r="177" spans="4:7" ht="15.75" customHeight="1">
      <c r="D177" s="55"/>
      <c r="F177" s="55"/>
      <c r="G177" s="55"/>
    </row>
    <row r="178" spans="4:7" ht="15.75" customHeight="1">
      <c r="D178" s="55"/>
      <c r="F178" s="55"/>
      <c r="G178" s="55"/>
    </row>
    <row r="179" spans="4:7" ht="15.75" customHeight="1">
      <c r="D179" s="55"/>
      <c r="F179" s="55"/>
      <c r="G179" s="55"/>
    </row>
    <row r="180" spans="4:7" ht="15.75" customHeight="1">
      <c r="D180" s="55"/>
      <c r="F180" s="55"/>
      <c r="G180" s="55"/>
    </row>
    <row r="181" spans="4:7" ht="15.75" customHeight="1">
      <c r="D181" s="55"/>
      <c r="F181" s="55"/>
      <c r="G181" s="55"/>
    </row>
    <row r="182" spans="4:7" ht="15.75" customHeight="1">
      <c r="D182" s="55"/>
      <c r="F182" s="55"/>
      <c r="G182" s="55"/>
    </row>
    <row r="183" spans="4:7" ht="15.75" customHeight="1">
      <c r="D183" s="55"/>
      <c r="F183" s="55"/>
      <c r="G183" s="55"/>
    </row>
    <row r="184" spans="4:7" ht="15.75" customHeight="1">
      <c r="D184" s="55"/>
      <c r="F184" s="55"/>
      <c r="G184" s="55"/>
    </row>
    <row r="185" spans="4:7" ht="15.75" customHeight="1">
      <c r="D185" s="55"/>
      <c r="F185" s="55"/>
      <c r="G185" s="55"/>
    </row>
    <row r="186" spans="4:7" ht="15.75" customHeight="1">
      <c r="D186" s="55"/>
      <c r="F186" s="55"/>
      <c r="G186" s="55"/>
    </row>
    <row r="187" spans="4:7" ht="15.75" customHeight="1">
      <c r="D187" s="55"/>
      <c r="F187" s="55"/>
      <c r="G187" s="55"/>
    </row>
    <row r="188" spans="4:7" ht="15.75" customHeight="1">
      <c r="D188" s="55"/>
      <c r="F188" s="55"/>
      <c r="G188" s="55"/>
    </row>
    <row r="189" spans="4:7" ht="15.75" customHeight="1">
      <c r="D189" s="55"/>
      <c r="F189" s="55"/>
      <c r="G189" s="55"/>
    </row>
    <row r="190" spans="4:7" ht="15.75" customHeight="1">
      <c r="D190" s="55"/>
      <c r="F190" s="55"/>
      <c r="G190" s="55"/>
    </row>
    <row r="191" spans="4:7" ht="15.75" customHeight="1">
      <c r="D191" s="55"/>
      <c r="F191" s="55"/>
      <c r="G191" s="55"/>
    </row>
    <row r="192" spans="4:7" ht="15.75" customHeight="1">
      <c r="D192" s="55"/>
      <c r="F192" s="55"/>
      <c r="G192" s="55"/>
    </row>
    <row r="193" spans="4:7" ht="15.75" customHeight="1">
      <c r="D193" s="55"/>
      <c r="F193" s="55"/>
      <c r="G193" s="55"/>
    </row>
    <row r="194" spans="4:7" ht="15.75" customHeight="1">
      <c r="D194" s="55"/>
      <c r="F194" s="55"/>
      <c r="G194" s="55"/>
    </row>
    <row r="195" spans="4:7" ht="15.75" customHeight="1">
      <c r="D195" s="55"/>
      <c r="F195" s="55"/>
      <c r="G195" s="55"/>
    </row>
    <row r="196" spans="4:7" ht="15.75" customHeight="1">
      <c r="D196" s="55"/>
      <c r="F196" s="55"/>
      <c r="G196" s="55"/>
    </row>
    <row r="197" spans="4:7" ht="15.75" customHeight="1">
      <c r="D197" s="55"/>
      <c r="F197" s="55"/>
      <c r="G197" s="55"/>
    </row>
    <row r="198" spans="4:7" ht="15.75" customHeight="1">
      <c r="D198" s="55"/>
      <c r="F198" s="55"/>
      <c r="G198" s="55"/>
    </row>
    <row r="199" spans="4:7" ht="15.75" customHeight="1">
      <c r="D199" s="55"/>
      <c r="F199" s="55"/>
      <c r="G199" s="55"/>
    </row>
    <row r="200" spans="4:7" ht="15.75" customHeight="1">
      <c r="D200" s="55"/>
      <c r="F200" s="55"/>
      <c r="G200" s="55"/>
    </row>
    <row r="201" spans="4:7" ht="15.75" customHeight="1">
      <c r="D201" s="55"/>
      <c r="F201" s="55"/>
      <c r="G201" s="55"/>
    </row>
    <row r="202" spans="4:7" ht="15.75" customHeight="1">
      <c r="D202" s="55"/>
      <c r="F202" s="55"/>
      <c r="G202" s="55"/>
    </row>
    <row r="203" spans="4:7" ht="15.75" customHeight="1">
      <c r="D203" s="55"/>
      <c r="F203" s="55"/>
      <c r="G203" s="55"/>
    </row>
    <row r="204" spans="4:7" ht="15.75" customHeight="1">
      <c r="D204" s="55"/>
      <c r="F204" s="55"/>
      <c r="G204" s="55"/>
    </row>
    <row r="205" spans="4:7" ht="15.75" customHeight="1">
      <c r="D205" s="55"/>
      <c r="F205" s="55"/>
      <c r="G205" s="55"/>
    </row>
    <row r="206" spans="4:7" ht="15.75" customHeight="1">
      <c r="D206" s="55"/>
      <c r="F206" s="55"/>
      <c r="G206" s="55"/>
    </row>
    <row r="207" spans="4:7" ht="15.75" customHeight="1">
      <c r="D207" s="55"/>
      <c r="F207" s="55"/>
      <c r="G207" s="55"/>
    </row>
    <row r="208" spans="4:7" ht="15.75" customHeight="1">
      <c r="D208" s="55"/>
      <c r="F208" s="55"/>
      <c r="G208" s="55"/>
    </row>
    <row r="209" spans="4:7" ht="15.75" customHeight="1">
      <c r="D209" s="55"/>
      <c r="F209" s="55"/>
      <c r="G209" s="55"/>
    </row>
    <row r="210" spans="4:7" ht="15.75" customHeight="1">
      <c r="D210" s="55"/>
      <c r="F210" s="55"/>
      <c r="G210" s="55"/>
    </row>
    <row r="211" spans="4:7" ht="15.75" customHeight="1">
      <c r="D211" s="55"/>
      <c r="F211" s="55"/>
      <c r="G211" s="55"/>
    </row>
    <row r="212" spans="4:7" ht="15.75" customHeight="1">
      <c r="D212" s="55"/>
      <c r="F212" s="55"/>
      <c r="G212" s="55"/>
    </row>
    <row r="213" spans="4:7" ht="15.75" customHeight="1">
      <c r="D213" s="55"/>
      <c r="F213" s="55"/>
      <c r="G213" s="55"/>
    </row>
    <row r="214" spans="4:7" ht="15.75" customHeight="1">
      <c r="D214" s="55"/>
      <c r="F214" s="55"/>
      <c r="G214" s="55"/>
    </row>
    <row r="215" spans="4:7" ht="15.75" customHeight="1">
      <c r="D215" s="55"/>
      <c r="F215" s="55"/>
      <c r="G215" s="55"/>
    </row>
    <row r="216" spans="4:7" ht="15.75" customHeight="1">
      <c r="D216" s="55"/>
      <c r="F216" s="55"/>
      <c r="G216" s="55"/>
    </row>
    <row r="217" spans="4:7" ht="15.75" customHeight="1">
      <c r="D217" s="55"/>
      <c r="F217" s="55"/>
      <c r="G217" s="55"/>
    </row>
    <row r="218" spans="4:7" ht="15.75" customHeight="1">
      <c r="D218" s="55"/>
      <c r="F218" s="55"/>
      <c r="G218" s="55"/>
    </row>
    <row r="219" spans="4:7" ht="15.75" customHeight="1">
      <c r="D219" s="55"/>
      <c r="F219" s="55"/>
      <c r="G219" s="55"/>
    </row>
    <row r="220" spans="4:7" ht="15.75" customHeight="1">
      <c r="D220" s="55"/>
      <c r="F220" s="55"/>
      <c r="G220" s="55"/>
    </row>
    <row r="221" spans="4:7" ht="15.75" customHeight="1">
      <c r="D221" s="55"/>
      <c r="F221" s="55"/>
      <c r="G221" s="55"/>
    </row>
    <row r="222" spans="4:7" ht="15.75" customHeight="1">
      <c r="D222" s="55"/>
      <c r="F222" s="55"/>
      <c r="G222" s="55"/>
    </row>
    <row r="223" spans="4:7" ht="15.75" customHeight="1">
      <c r="D223" s="55"/>
      <c r="F223" s="55"/>
      <c r="G223" s="55"/>
    </row>
    <row r="224" spans="4:7" ht="15.75" customHeight="1">
      <c r="D224" s="55"/>
      <c r="F224" s="55"/>
      <c r="G224" s="55"/>
    </row>
    <row r="225" spans="4:7" ht="15.75" customHeight="1">
      <c r="D225" s="55"/>
      <c r="F225" s="55"/>
      <c r="G225" s="55"/>
    </row>
    <row r="226" spans="4:7" ht="15.75" customHeight="1">
      <c r="D226" s="55"/>
      <c r="F226" s="55"/>
      <c r="G226" s="55"/>
    </row>
    <row r="227" spans="4:7" ht="15.75" customHeight="1">
      <c r="D227" s="55"/>
      <c r="F227" s="55"/>
      <c r="G227" s="55"/>
    </row>
    <row r="228" spans="4:7" ht="15.75" customHeight="1">
      <c r="D228" s="55"/>
      <c r="F228" s="55"/>
      <c r="G228" s="55"/>
    </row>
    <row r="229" spans="4:7" ht="15.75" customHeight="1">
      <c r="D229" s="55"/>
      <c r="F229" s="55"/>
      <c r="G229" s="55"/>
    </row>
    <row r="230" spans="4:7" ht="15.75" customHeight="1">
      <c r="D230" s="55"/>
      <c r="F230" s="55"/>
      <c r="G230" s="55"/>
    </row>
    <row r="231" spans="4:7" ht="15.75" customHeight="1">
      <c r="D231" s="55"/>
      <c r="F231" s="55"/>
      <c r="G231" s="55"/>
    </row>
    <row r="232" spans="4:7" ht="15.75" customHeight="1">
      <c r="D232" s="55"/>
      <c r="F232" s="55"/>
      <c r="G232" s="55"/>
    </row>
    <row r="233" spans="4:7" ht="15.75" customHeight="1">
      <c r="D233" s="55"/>
      <c r="F233" s="55"/>
      <c r="G233" s="55"/>
    </row>
    <row r="234" spans="4:7" ht="15.75" customHeight="1">
      <c r="D234" s="55"/>
      <c r="F234" s="55"/>
      <c r="G234" s="55"/>
    </row>
    <row r="235" spans="4:7" ht="15.75" customHeight="1">
      <c r="D235" s="55"/>
      <c r="F235" s="55"/>
      <c r="G235" s="55"/>
    </row>
    <row r="236" spans="4:7" ht="15.75" customHeight="1">
      <c r="D236" s="55"/>
      <c r="F236" s="55"/>
      <c r="G236" s="55"/>
    </row>
    <row r="237" spans="4:7" ht="15.75" customHeight="1">
      <c r="D237" s="55"/>
      <c r="F237" s="55"/>
      <c r="G237" s="55"/>
    </row>
    <row r="238" spans="4:7" ht="15.75" customHeight="1">
      <c r="D238" s="55"/>
      <c r="F238" s="55"/>
      <c r="G238" s="55"/>
    </row>
    <row r="239" spans="4:7" ht="15.75" customHeight="1">
      <c r="D239" s="55"/>
      <c r="F239" s="55"/>
      <c r="G239" s="55"/>
    </row>
    <row r="240" spans="4:7" ht="15.75" customHeight="1">
      <c r="D240" s="55"/>
      <c r="F240" s="55"/>
      <c r="G240" s="55"/>
    </row>
    <row r="241" spans="4:7" ht="15.75" customHeight="1">
      <c r="D241" s="55"/>
      <c r="F241" s="55"/>
      <c r="G241" s="55"/>
    </row>
    <row r="242" spans="4:7" ht="15.75" customHeight="1">
      <c r="D242" s="55"/>
      <c r="F242" s="55"/>
      <c r="G242" s="55"/>
    </row>
    <row r="243" spans="4:7" ht="15.75" customHeight="1">
      <c r="D243" s="55"/>
      <c r="F243" s="55"/>
      <c r="G243" s="55"/>
    </row>
    <row r="244" spans="4:7" ht="15.75" customHeight="1">
      <c r="D244" s="55"/>
      <c r="F244" s="55"/>
      <c r="G244" s="55"/>
    </row>
    <row r="245" spans="4:7" ht="15.75" customHeight="1">
      <c r="D245" s="55"/>
      <c r="F245" s="55"/>
      <c r="G245" s="55"/>
    </row>
    <row r="246" spans="4:7" ht="15.75" customHeight="1">
      <c r="D246" s="55"/>
      <c r="F246" s="55"/>
      <c r="G246" s="55"/>
    </row>
    <row r="247" spans="4:7" ht="15.75" customHeight="1">
      <c r="D247" s="55"/>
      <c r="F247" s="55"/>
      <c r="G247" s="55"/>
    </row>
    <row r="248" spans="4:7" ht="15.75" customHeight="1">
      <c r="D248" s="55"/>
      <c r="F248" s="55"/>
      <c r="G248" s="55"/>
    </row>
    <row r="249" spans="4:7" ht="15.75" customHeight="1">
      <c r="D249" s="55"/>
      <c r="F249" s="55"/>
      <c r="G249" s="55"/>
    </row>
    <row r="250" spans="4:7" ht="15.75" customHeight="1">
      <c r="D250" s="55"/>
      <c r="F250" s="55"/>
      <c r="G250" s="55"/>
    </row>
    <row r="251" spans="4:7" ht="15.75" customHeight="1">
      <c r="D251" s="55"/>
      <c r="F251" s="55"/>
      <c r="G251" s="55"/>
    </row>
    <row r="252" spans="4:7" ht="15.75" customHeight="1">
      <c r="D252" s="55"/>
      <c r="F252" s="55"/>
      <c r="G252" s="55"/>
    </row>
    <row r="253" spans="4:7" ht="15.75" customHeight="1">
      <c r="D253" s="55"/>
      <c r="F253" s="55"/>
      <c r="G253" s="55"/>
    </row>
    <row r="254" spans="4:7" ht="15.75" customHeight="1">
      <c r="D254" s="55"/>
      <c r="F254" s="55"/>
      <c r="G254" s="55"/>
    </row>
    <row r="255" spans="4:7" ht="15.75" customHeight="1">
      <c r="D255" s="55"/>
      <c r="F255" s="55"/>
      <c r="G255" s="55"/>
    </row>
    <row r="256" spans="4:7" ht="15.75" customHeight="1">
      <c r="D256" s="55"/>
      <c r="F256" s="55"/>
      <c r="G256" s="55"/>
    </row>
    <row r="257" spans="4:7" ht="15.75" customHeight="1">
      <c r="D257" s="55"/>
      <c r="F257" s="55"/>
      <c r="G257" s="55"/>
    </row>
    <row r="258" spans="4:7" ht="15.75" customHeight="1">
      <c r="D258" s="55"/>
      <c r="F258" s="55"/>
      <c r="G258" s="55"/>
    </row>
    <row r="259" spans="4:7" ht="15.75" customHeight="1">
      <c r="D259" s="55"/>
      <c r="F259" s="55"/>
      <c r="G259" s="55"/>
    </row>
    <row r="260" spans="4:7" ht="15.75" customHeight="1">
      <c r="D260" s="55"/>
      <c r="F260" s="55"/>
      <c r="G260" s="55"/>
    </row>
    <row r="261" spans="4:7" ht="15.75" customHeight="1">
      <c r="D261" s="55"/>
      <c r="F261" s="55"/>
      <c r="G261" s="55"/>
    </row>
    <row r="262" spans="4:7" ht="15.75" customHeight="1">
      <c r="D262" s="55"/>
      <c r="F262" s="55"/>
      <c r="G262" s="55"/>
    </row>
    <row r="263" spans="4:7" ht="15.75" customHeight="1">
      <c r="D263" s="55"/>
      <c r="F263" s="55"/>
      <c r="G263" s="55"/>
    </row>
    <row r="264" spans="4:7" ht="15.75" customHeight="1">
      <c r="D264" s="55"/>
      <c r="F264" s="55"/>
      <c r="G264" s="55"/>
    </row>
    <row r="265" spans="4:7" ht="15.75" customHeight="1">
      <c r="D265" s="55"/>
      <c r="F265" s="55"/>
      <c r="G265" s="55"/>
    </row>
    <row r="266" spans="4:7" ht="15.75" customHeight="1">
      <c r="D266" s="55"/>
      <c r="F266" s="55"/>
      <c r="G266" s="55"/>
    </row>
    <row r="267" spans="4:7" ht="15.75" customHeight="1">
      <c r="D267" s="55"/>
      <c r="F267" s="55"/>
      <c r="G267" s="55"/>
    </row>
    <row r="268" spans="4:7" ht="15.75" customHeight="1">
      <c r="D268" s="55"/>
      <c r="F268" s="55"/>
      <c r="G268" s="55"/>
    </row>
    <row r="269" spans="4:7" ht="15.75" customHeight="1">
      <c r="D269" s="55"/>
      <c r="F269" s="55"/>
      <c r="G269" s="55"/>
    </row>
    <row r="270" spans="4:7" ht="15.75" customHeight="1">
      <c r="D270" s="55"/>
      <c r="F270" s="55"/>
      <c r="G270" s="55"/>
    </row>
    <row r="271" spans="4:7" ht="15.75" customHeight="1">
      <c r="D271" s="55"/>
      <c r="F271" s="55"/>
      <c r="G271" s="55"/>
    </row>
    <row r="272" spans="4:7" ht="15.75" customHeight="1">
      <c r="D272" s="55"/>
      <c r="F272" s="55"/>
      <c r="G272" s="55"/>
    </row>
    <row r="273" spans="4:7" ht="15.75" customHeight="1">
      <c r="D273" s="55"/>
      <c r="F273" s="55"/>
      <c r="G273" s="55"/>
    </row>
    <row r="274" spans="4:7" ht="15.75" customHeight="1">
      <c r="D274" s="55"/>
      <c r="F274" s="55"/>
      <c r="G274" s="55"/>
    </row>
    <row r="275" spans="4:7" ht="15.75" customHeight="1">
      <c r="D275" s="55"/>
      <c r="F275" s="55"/>
      <c r="G275" s="55"/>
    </row>
    <row r="276" spans="4:7" ht="15.75" customHeight="1">
      <c r="D276" s="55"/>
      <c r="F276" s="55"/>
      <c r="G276" s="55"/>
    </row>
    <row r="277" spans="4:7" ht="15.75" customHeight="1">
      <c r="D277" s="55"/>
      <c r="F277" s="55"/>
      <c r="G277" s="55"/>
    </row>
    <row r="278" spans="4:7" ht="15.75" customHeight="1">
      <c r="D278" s="55"/>
      <c r="F278" s="55"/>
      <c r="G278" s="55"/>
    </row>
    <row r="279" spans="4:7" ht="15.75" customHeight="1">
      <c r="D279" s="55"/>
      <c r="F279" s="55"/>
      <c r="G279" s="55"/>
    </row>
    <row r="280" spans="4:7" ht="15.75" customHeight="1">
      <c r="D280" s="55"/>
      <c r="F280" s="55"/>
      <c r="G280" s="55"/>
    </row>
    <row r="281" spans="4:7" ht="15.75" customHeight="1">
      <c r="D281" s="55"/>
      <c r="F281" s="55"/>
      <c r="G281" s="55"/>
    </row>
    <row r="282" spans="4:7" ht="15.75" customHeight="1">
      <c r="D282" s="55"/>
      <c r="F282" s="55"/>
      <c r="G282" s="55"/>
    </row>
    <row r="283" spans="4:7" ht="15.75" customHeight="1">
      <c r="D283" s="55"/>
      <c r="F283" s="55"/>
      <c r="G283" s="55"/>
    </row>
    <row r="284" spans="4:7" ht="15.75" customHeight="1">
      <c r="D284" s="55"/>
      <c r="F284" s="55"/>
      <c r="G284" s="55"/>
    </row>
    <row r="285" spans="4:7" ht="15.75" customHeight="1">
      <c r="D285" s="55"/>
      <c r="F285" s="55"/>
      <c r="G285" s="55"/>
    </row>
    <row r="286" spans="4:7" ht="15.75" customHeight="1">
      <c r="D286" s="55"/>
      <c r="F286" s="55"/>
      <c r="G286" s="55"/>
    </row>
    <row r="287" spans="4:7" ht="15.75" customHeight="1">
      <c r="D287" s="55"/>
      <c r="F287" s="55"/>
      <c r="G287" s="55"/>
    </row>
    <row r="288" spans="4:7" ht="15.75" customHeight="1">
      <c r="D288" s="55"/>
      <c r="F288" s="55"/>
      <c r="G288" s="55"/>
    </row>
    <row r="289" spans="4:7" ht="15.75" customHeight="1">
      <c r="D289" s="55"/>
      <c r="F289" s="55"/>
      <c r="G289" s="55"/>
    </row>
    <row r="290" spans="4:7" ht="15.75" customHeight="1">
      <c r="D290" s="55"/>
      <c r="F290" s="55"/>
      <c r="G290" s="55"/>
    </row>
    <row r="291" spans="4:7" ht="15.75" customHeight="1">
      <c r="D291" s="55"/>
      <c r="F291" s="55"/>
      <c r="G291" s="55"/>
    </row>
    <row r="292" spans="4:7" ht="15.75" customHeight="1">
      <c r="D292" s="55"/>
      <c r="F292" s="55"/>
      <c r="G292" s="55"/>
    </row>
    <row r="293" spans="4:7" ht="15.75" customHeight="1">
      <c r="D293" s="55"/>
      <c r="F293" s="55"/>
      <c r="G293" s="55"/>
    </row>
    <row r="294" spans="4:7" ht="15.75" customHeight="1">
      <c r="D294" s="55"/>
      <c r="F294" s="55"/>
      <c r="G294" s="55"/>
    </row>
    <row r="295" spans="4:7" ht="15.75" customHeight="1">
      <c r="D295" s="55"/>
      <c r="F295" s="55"/>
      <c r="G295" s="55"/>
    </row>
    <row r="296" spans="4:7" ht="15.75" customHeight="1">
      <c r="D296" s="55"/>
      <c r="F296" s="55"/>
      <c r="G296" s="55"/>
    </row>
    <row r="297" spans="4:7" ht="15.75" customHeight="1">
      <c r="D297" s="55"/>
      <c r="F297" s="55"/>
      <c r="G297" s="55"/>
    </row>
    <row r="298" spans="4:7" ht="15.75" customHeight="1">
      <c r="D298" s="55"/>
      <c r="F298" s="55"/>
      <c r="G298" s="55"/>
    </row>
    <row r="299" spans="4:7" ht="15.75" customHeight="1">
      <c r="D299" s="55"/>
      <c r="F299" s="55"/>
      <c r="G299" s="55"/>
    </row>
    <row r="300" spans="4:7" ht="15.75" customHeight="1">
      <c r="D300" s="55"/>
      <c r="F300" s="55"/>
      <c r="G300" s="55"/>
    </row>
    <row r="301" spans="4:7" ht="15.75" customHeight="1">
      <c r="D301" s="55"/>
      <c r="F301" s="55"/>
      <c r="G301" s="55"/>
    </row>
    <row r="302" spans="4:7" ht="15.75" customHeight="1">
      <c r="D302" s="55"/>
      <c r="F302" s="55"/>
      <c r="G302" s="55"/>
    </row>
    <row r="303" spans="4:7" ht="15.75" customHeight="1">
      <c r="D303" s="55"/>
      <c r="F303" s="55"/>
      <c r="G303" s="55"/>
    </row>
    <row r="304" spans="4:7" ht="15.75" customHeight="1">
      <c r="D304" s="55"/>
      <c r="F304" s="55"/>
      <c r="G304" s="55"/>
    </row>
    <row r="305" spans="4:7" ht="15.75" customHeight="1">
      <c r="D305" s="55"/>
      <c r="F305" s="55"/>
      <c r="G305" s="55"/>
    </row>
    <row r="306" spans="4:7" ht="15.75" customHeight="1">
      <c r="D306" s="55"/>
      <c r="F306" s="55"/>
      <c r="G306" s="55"/>
    </row>
    <row r="307" spans="4:7" ht="15.75" customHeight="1">
      <c r="D307" s="55"/>
      <c r="F307" s="55"/>
      <c r="G307" s="55"/>
    </row>
    <row r="308" spans="4:7" ht="15.75" customHeight="1">
      <c r="D308" s="55"/>
      <c r="F308" s="55"/>
      <c r="G308" s="55"/>
    </row>
    <row r="309" spans="4:7" ht="15.75" customHeight="1">
      <c r="D309" s="55"/>
      <c r="F309" s="55"/>
      <c r="G309" s="55"/>
    </row>
    <row r="310" spans="4:7" ht="15.75" customHeight="1">
      <c r="D310" s="55"/>
      <c r="F310" s="55"/>
      <c r="G310" s="55"/>
    </row>
    <row r="311" spans="4:7" ht="15.75" customHeight="1">
      <c r="D311" s="55"/>
      <c r="F311" s="55"/>
      <c r="G311" s="55"/>
    </row>
    <row r="312" spans="4:7" ht="15.75" customHeight="1">
      <c r="D312" s="55"/>
      <c r="F312" s="55"/>
      <c r="G312" s="55"/>
    </row>
    <row r="313" spans="4:7" ht="15.75" customHeight="1">
      <c r="D313" s="55"/>
      <c r="F313" s="55"/>
      <c r="G313" s="55"/>
    </row>
    <row r="314" spans="4:7" ht="15.75" customHeight="1">
      <c r="D314" s="55"/>
      <c r="F314" s="55"/>
      <c r="G314" s="55"/>
    </row>
    <row r="315" spans="4:7" ht="15.75" customHeight="1">
      <c r="D315" s="55"/>
      <c r="F315" s="55"/>
      <c r="G315" s="55"/>
    </row>
    <row r="316" spans="4:7" ht="15.75" customHeight="1">
      <c r="D316" s="55"/>
      <c r="F316" s="55"/>
      <c r="G316" s="55"/>
    </row>
    <row r="317" spans="4:7" ht="15.75" customHeight="1">
      <c r="D317" s="55"/>
      <c r="F317" s="55"/>
      <c r="G317" s="55"/>
    </row>
    <row r="318" spans="4:7" ht="15.75" customHeight="1">
      <c r="D318" s="55"/>
      <c r="F318" s="55"/>
      <c r="G318" s="55"/>
    </row>
    <row r="319" spans="4:7" ht="15.75" customHeight="1">
      <c r="D319" s="55"/>
      <c r="F319" s="55"/>
      <c r="G319" s="55"/>
    </row>
    <row r="320" spans="4:7" ht="15.75" customHeight="1">
      <c r="D320" s="55"/>
      <c r="F320" s="55"/>
      <c r="G320" s="55"/>
    </row>
    <row r="321" spans="4:7" ht="15.75" customHeight="1">
      <c r="D321" s="55"/>
      <c r="F321" s="55"/>
      <c r="G321" s="55"/>
    </row>
    <row r="322" spans="4:7" ht="15.75" customHeight="1">
      <c r="D322" s="55"/>
      <c r="F322" s="55"/>
      <c r="G322" s="55"/>
    </row>
    <row r="323" spans="4:7" ht="15.75" customHeight="1">
      <c r="D323" s="55"/>
      <c r="F323" s="55"/>
      <c r="G323" s="55"/>
    </row>
    <row r="324" spans="4:7" ht="15.75" customHeight="1">
      <c r="D324" s="55"/>
      <c r="F324" s="55"/>
      <c r="G324" s="55"/>
    </row>
    <row r="325" spans="4:7" ht="15.75" customHeight="1">
      <c r="D325" s="55"/>
      <c r="F325" s="55"/>
      <c r="G325" s="55"/>
    </row>
    <row r="326" spans="4:7" ht="15.75" customHeight="1">
      <c r="D326" s="55"/>
      <c r="F326" s="55"/>
      <c r="G326" s="55"/>
    </row>
    <row r="327" spans="4:7" ht="15.75" customHeight="1">
      <c r="D327" s="55"/>
      <c r="F327" s="55"/>
      <c r="G327" s="55"/>
    </row>
    <row r="328" spans="4:7" ht="15.75" customHeight="1">
      <c r="D328" s="55"/>
      <c r="F328" s="55"/>
      <c r="G328" s="55"/>
    </row>
    <row r="329" spans="4:7" ht="15.75" customHeight="1">
      <c r="D329" s="55"/>
      <c r="F329" s="55"/>
      <c r="G329" s="55"/>
    </row>
    <row r="330" spans="4:7" ht="15.75" customHeight="1">
      <c r="D330" s="55"/>
      <c r="F330" s="55"/>
      <c r="G330" s="55"/>
    </row>
    <row r="331" spans="4:7" ht="15.75" customHeight="1">
      <c r="D331" s="55"/>
      <c r="F331" s="55"/>
      <c r="G331" s="55"/>
    </row>
    <row r="332" spans="4:7" ht="15.75" customHeight="1">
      <c r="D332" s="55"/>
      <c r="F332" s="55"/>
      <c r="G332" s="55"/>
    </row>
    <row r="333" spans="4:7" ht="15.75" customHeight="1">
      <c r="D333" s="55"/>
      <c r="F333" s="55"/>
      <c r="G333" s="55"/>
    </row>
    <row r="334" spans="4:7" ht="15.75" customHeight="1">
      <c r="D334" s="55"/>
      <c r="F334" s="55"/>
      <c r="G334" s="55"/>
    </row>
    <row r="335" spans="4:7" ht="15.75" customHeight="1">
      <c r="D335" s="55"/>
      <c r="F335" s="55"/>
      <c r="G335" s="55"/>
    </row>
    <row r="336" spans="4:7" ht="15.75" customHeight="1">
      <c r="D336" s="55"/>
      <c r="F336" s="55"/>
      <c r="G336" s="55"/>
    </row>
    <row r="337" spans="4:7" ht="15.75" customHeight="1">
      <c r="D337" s="55"/>
      <c r="F337" s="55"/>
      <c r="G337" s="55"/>
    </row>
    <row r="338" spans="4:7" ht="15.75" customHeight="1">
      <c r="D338" s="55"/>
      <c r="F338" s="55"/>
      <c r="G338" s="55"/>
    </row>
    <row r="339" spans="4:7" ht="15.75" customHeight="1">
      <c r="D339" s="55"/>
      <c r="F339" s="55"/>
      <c r="G339" s="55"/>
    </row>
    <row r="340" spans="4:7" ht="15.75" customHeight="1">
      <c r="D340" s="55"/>
      <c r="F340" s="55"/>
      <c r="G340" s="55"/>
    </row>
    <row r="341" spans="4:7" ht="15.75" customHeight="1">
      <c r="D341" s="55"/>
      <c r="F341" s="55"/>
      <c r="G341" s="55"/>
    </row>
    <row r="342" spans="4:7" ht="15.75" customHeight="1">
      <c r="D342" s="55"/>
      <c r="F342" s="55"/>
      <c r="G342" s="55"/>
    </row>
    <row r="343" spans="4:7" ht="15.75" customHeight="1">
      <c r="D343" s="55"/>
      <c r="F343" s="55"/>
      <c r="G343" s="55"/>
    </row>
    <row r="344" spans="4:7" ht="15.75" customHeight="1">
      <c r="D344" s="55"/>
      <c r="F344" s="55"/>
      <c r="G344" s="55"/>
    </row>
    <row r="345" spans="4:7" ht="15.75" customHeight="1">
      <c r="D345" s="55"/>
      <c r="F345" s="55"/>
      <c r="G345" s="55"/>
    </row>
    <row r="346" spans="4:7" ht="15.75" customHeight="1">
      <c r="D346" s="55"/>
      <c r="F346" s="55"/>
      <c r="G346" s="55"/>
    </row>
    <row r="347" spans="4:7" ht="15.75" customHeight="1">
      <c r="D347" s="55"/>
      <c r="F347" s="55"/>
      <c r="G347" s="55"/>
    </row>
    <row r="348" spans="4:7" ht="15.75" customHeight="1">
      <c r="D348" s="55"/>
      <c r="F348" s="55"/>
      <c r="G348" s="55"/>
    </row>
    <row r="349" spans="4:7" ht="15.75" customHeight="1">
      <c r="D349" s="55"/>
      <c r="F349" s="55"/>
      <c r="G349" s="55"/>
    </row>
    <row r="350" spans="4:7" ht="15.75" customHeight="1">
      <c r="D350" s="55"/>
      <c r="F350" s="55"/>
      <c r="G350" s="55"/>
    </row>
    <row r="351" spans="4:7" ht="15.75" customHeight="1">
      <c r="D351" s="55"/>
      <c r="F351" s="55"/>
      <c r="G351" s="55"/>
    </row>
    <row r="352" spans="4:7" ht="15.75" customHeight="1">
      <c r="D352" s="55"/>
      <c r="F352" s="55"/>
      <c r="G352" s="55"/>
    </row>
    <row r="353" spans="4:7" ht="15.75" customHeight="1">
      <c r="D353" s="55"/>
      <c r="F353" s="55"/>
      <c r="G353" s="55"/>
    </row>
    <row r="354" spans="4:7" ht="15.75" customHeight="1">
      <c r="D354" s="55"/>
      <c r="F354" s="55"/>
      <c r="G354" s="55"/>
    </row>
    <row r="355" spans="4:7" ht="15.75" customHeight="1">
      <c r="D355" s="55"/>
      <c r="F355" s="55"/>
      <c r="G355" s="55"/>
    </row>
    <row r="356" spans="4:7" ht="15.75" customHeight="1">
      <c r="D356" s="55"/>
      <c r="F356" s="55"/>
      <c r="G356" s="55"/>
    </row>
    <row r="357" spans="4:7" ht="15.75" customHeight="1">
      <c r="D357" s="55"/>
      <c r="F357" s="55"/>
      <c r="G357" s="55"/>
    </row>
    <row r="358" spans="4:7" ht="15.75" customHeight="1">
      <c r="D358" s="55"/>
      <c r="F358" s="55"/>
      <c r="G358" s="55"/>
    </row>
    <row r="359" spans="4:7" ht="15.75" customHeight="1">
      <c r="D359" s="55"/>
      <c r="F359" s="55"/>
      <c r="G359" s="55"/>
    </row>
    <row r="360" spans="4:7" ht="15.75" customHeight="1">
      <c r="D360" s="55"/>
      <c r="F360" s="55"/>
      <c r="G360" s="55"/>
    </row>
    <row r="361" spans="4:7" ht="15.75" customHeight="1">
      <c r="D361" s="55"/>
      <c r="F361" s="55"/>
      <c r="G361" s="55"/>
    </row>
    <row r="362" spans="4:7" ht="15.75" customHeight="1">
      <c r="D362" s="55"/>
      <c r="F362" s="55"/>
      <c r="G362" s="55"/>
    </row>
    <row r="363" spans="4:7" ht="15.75" customHeight="1">
      <c r="D363" s="55"/>
      <c r="F363" s="55"/>
      <c r="G363" s="55"/>
    </row>
    <row r="364" spans="4:7" ht="15.75" customHeight="1">
      <c r="D364" s="55"/>
      <c r="F364" s="55"/>
      <c r="G364" s="55"/>
    </row>
    <row r="365" spans="4:7" ht="15.75" customHeight="1">
      <c r="D365" s="55"/>
      <c r="F365" s="55"/>
      <c r="G365" s="55"/>
    </row>
    <row r="366" spans="4:7" ht="15.75" customHeight="1">
      <c r="D366" s="55"/>
      <c r="F366" s="55"/>
      <c r="G366" s="55"/>
    </row>
    <row r="367" spans="4:7" ht="15.75" customHeight="1">
      <c r="D367" s="55"/>
      <c r="F367" s="55"/>
      <c r="G367" s="55"/>
    </row>
    <row r="368" spans="4:7" ht="15.75" customHeight="1">
      <c r="D368" s="55"/>
      <c r="F368" s="55"/>
      <c r="G368" s="55"/>
    </row>
    <row r="369" spans="4:7" ht="15.75" customHeight="1">
      <c r="D369" s="55"/>
      <c r="F369" s="55"/>
      <c r="G369" s="55"/>
    </row>
    <row r="370" spans="4:7" ht="15.75" customHeight="1">
      <c r="D370" s="55"/>
      <c r="F370" s="55"/>
      <c r="G370" s="55"/>
    </row>
    <row r="371" spans="4:7" ht="15.75" customHeight="1">
      <c r="D371" s="55"/>
      <c r="F371" s="55"/>
      <c r="G371" s="55"/>
    </row>
    <row r="372" spans="4:7" ht="15.75" customHeight="1">
      <c r="D372" s="55"/>
      <c r="F372" s="55"/>
      <c r="G372" s="55"/>
    </row>
    <row r="373" spans="4:7" ht="15.75" customHeight="1">
      <c r="D373" s="55"/>
      <c r="F373" s="55"/>
      <c r="G373" s="55"/>
    </row>
    <row r="374" spans="4:7" ht="15.75" customHeight="1">
      <c r="D374" s="55"/>
      <c r="F374" s="55"/>
      <c r="G374" s="55"/>
    </row>
    <row r="375" spans="4:7" ht="15.75" customHeight="1">
      <c r="D375" s="55"/>
      <c r="F375" s="55"/>
      <c r="G375" s="55"/>
    </row>
    <row r="376" spans="4:7" ht="15.75" customHeight="1">
      <c r="D376" s="55"/>
      <c r="F376" s="55"/>
      <c r="G376" s="55"/>
    </row>
    <row r="377" spans="4:7" ht="15.75" customHeight="1">
      <c r="D377" s="55"/>
      <c r="F377" s="55"/>
      <c r="G377" s="55"/>
    </row>
    <row r="378" spans="4:7" ht="15.75" customHeight="1">
      <c r="D378" s="55"/>
      <c r="F378" s="55"/>
      <c r="G378" s="55"/>
    </row>
    <row r="379" spans="4:7" ht="15.75" customHeight="1">
      <c r="D379" s="55"/>
      <c r="F379" s="55"/>
      <c r="G379" s="55"/>
    </row>
    <row r="380" spans="4:7" ht="15.75" customHeight="1">
      <c r="D380" s="55"/>
      <c r="F380" s="55"/>
      <c r="G380" s="55"/>
    </row>
    <row r="381" spans="4:7" ht="15.75" customHeight="1">
      <c r="D381" s="55"/>
      <c r="F381" s="55"/>
      <c r="G381" s="55"/>
    </row>
    <row r="382" spans="4:7" ht="15.75" customHeight="1">
      <c r="D382" s="55"/>
      <c r="F382" s="55"/>
      <c r="G382" s="55"/>
    </row>
    <row r="383" spans="4:7" ht="15.75" customHeight="1">
      <c r="D383" s="55"/>
      <c r="F383" s="55"/>
      <c r="G383" s="55"/>
    </row>
    <row r="384" spans="4:7" ht="15.75" customHeight="1">
      <c r="D384" s="55"/>
      <c r="F384" s="55"/>
      <c r="G384" s="55"/>
    </row>
    <row r="385" spans="4:7" ht="15.75" customHeight="1">
      <c r="D385" s="55"/>
      <c r="F385" s="55"/>
      <c r="G385" s="55"/>
    </row>
    <row r="386" spans="4:7" ht="15.75" customHeight="1">
      <c r="D386" s="55"/>
      <c r="F386" s="55"/>
      <c r="G386" s="55"/>
    </row>
    <row r="387" spans="4:7" ht="15.75" customHeight="1">
      <c r="D387" s="55"/>
      <c r="F387" s="55"/>
      <c r="G387" s="55"/>
    </row>
    <row r="388" spans="4:7" ht="15.75" customHeight="1">
      <c r="D388" s="55"/>
      <c r="F388" s="55"/>
      <c r="G388" s="55"/>
    </row>
    <row r="389" spans="4:7" ht="15.75" customHeight="1">
      <c r="D389" s="55"/>
      <c r="F389" s="55"/>
      <c r="G389" s="55"/>
    </row>
    <row r="390" spans="4:7" ht="15.75" customHeight="1">
      <c r="D390" s="55"/>
      <c r="F390" s="55"/>
      <c r="G390" s="55"/>
    </row>
    <row r="391" spans="4:7" ht="15.75" customHeight="1">
      <c r="D391" s="55"/>
      <c r="F391" s="55"/>
      <c r="G391" s="55"/>
    </row>
    <row r="392" spans="4:7" ht="15.75" customHeight="1">
      <c r="D392" s="55"/>
      <c r="F392" s="55"/>
      <c r="G392" s="55"/>
    </row>
    <row r="393" spans="4:7" ht="15.75" customHeight="1">
      <c r="D393" s="55"/>
      <c r="F393" s="55"/>
      <c r="G393" s="55"/>
    </row>
    <row r="394" spans="4:7" ht="15.75" customHeight="1">
      <c r="D394" s="55"/>
      <c r="F394" s="55"/>
      <c r="G394" s="55"/>
    </row>
    <row r="395" spans="4:7" ht="15.75" customHeight="1">
      <c r="D395" s="55"/>
      <c r="F395" s="55"/>
      <c r="G395" s="55"/>
    </row>
    <row r="396" spans="4:7" ht="15.75" customHeight="1">
      <c r="D396" s="55"/>
      <c r="F396" s="55"/>
      <c r="G396" s="55"/>
    </row>
    <row r="397" spans="4:7" ht="15.75" customHeight="1">
      <c r="D397" s="55"/>
      <c r="F397" s="55"/>
      <c r="G397" s="55"/>
    </row>
    <row r="398" spans="4:7" ht="15.75" customHeight="1">
      <c r="D398" s="55"/>
      <c r="F398" s="55"/>
      <c r="G398" s="55"/>
    </row>
    <row r="399" spans="4:7" ht="15.75" customHeight="1">
      <c r="D399" s="55"/>
      <c r="F399" s="55"/>
      <c r="G399" s="55"/>
    </row>
    <row r="400" spans="4:7" ht="15.75" customHeight="1">
      <c r="D400" s="55"/>
      <c r="F400" s="55"/>
      <c r="G400" s="55"/>
    </row>
    <row r="401" spans="4:7" ht="15.75" customHeight="1">
      <c r="D401" s="55"/>
      <c r="F401" s="55"/>
      <c r="G401" s="55"/>
    </row>
    <row r="402" spans="4:7" ht="15.75" customHeight="1">
      <c r="D402" s="55"/>
      <c r="F402" s="55"/>
      <c r="G402" s="55"/>
    </row>
    <row r="403" spans="4:7" ht="15.75" customHeight="1">
      <c r="D403" s="55"/>
      <c r="F403" s="55"/>
      <c r="G403" s="55"/>
    </row>
    <row r="404" spans="4:7" ht="15.75" customHeight="1">
      <c r="D404" s="55"/>
      <c r="F404" s="55"/>
      <c r="G404" s="55"/>
    </row>
    <row r="405" spans="4:7" ht="15.75" customHeight="1">
      <c r="D405" s="55"/>
      <c r="F405" s="55"/>
      <c r="G405" s="55"/>
    </row>
    <row r="406" spans="4:7" ht="15.75" customHeight="1">
      <c r="D406" s="55"/>
      <c r="F406" s="55"/>
      <c r="G406" s="55"/>
    </row>
    <row r="407" spans="4:7" ht="15.75" customHeight="1">
      <c r="D407" s="55"/>
      <c r="F407" s="55"/>
      <c r="G407" s="55"/>
    </row>
    <row r="408" spans="4:7" ht="15.75" customHeight="1">
      <c r="D408" s="55"/>
      <c r="F408" s="55"/>
      <c r="G408" s="55"/>
    </row>
    <row r="409" spans="4:7" ht="15.75" customHeight="1">
      <c r="D409" s="55"/>
      <c r="F409" s="55"/>
      <c r="G409" s="55"/>
    </row>
    <row r="410" spans="4:7" ht="15.75" customHeight="1">
      <c r="D410" s="55"/>
      <c r="F410" s="55"/>
      <c r="G410" s="55"/>
    </row>
    <row r="411" spans="4:7" ht="15.75" customHeight="1">
      <c r="D411" s="55"/>
      <c r="F411" s="55"/>
      <c r="G411" s="55"/>
    </row>
    <row r="412" spans="4:7" ht="15.75" customHeight="1">
      <c r="D412" s="55"/>
      <c r="F412" s="55"/>
      <c r="G412" s="55"/>
    </row>
    <row r="413" spans="4:7" ht="15.75" customHeight="1">
      <c r="D413" s="55"/>
      <c r="F413" s="55"/>
      <c r="G413" s="55"/>
    </row>
    <row r="414" spans="4:7" ht="15.75" customHeight="1">
      <c r="D414" s="55"/>
      <c r="F414" s="55"/>
      <c r="G414" s="55"/>
    </row>
    <row r="415" spans="4:7" ht="15.75" customHeight="1">
      <c r="D415" s="55"/>
      <c r="F415" s="55"/>
      <c r="G415" s="55"/>
    </row>
    <row r="416" spans="4:7" ht="15.75" customHeight="1">
      <c r="D416" s="55"/>
      <c r="F416" s="55"/>
      <c r="G416" s="55"/>
    </row>
    <row r="417" spans="4:7" ht="15.75" customHeight="1">
      <c r="D417" s="55"/>
      <c r="F417" s="55"/>
      <c r="G417" s="55"/>
    </row>
    <row r="418" spans="4:7" ht="15.75" customHeight="1">
      <c r="D418" s="55"/>
      <c r="F418" s="55"/>
      <c r="G418" s="55"/>
    </row>
    <row r="419" spans="4:7" ht="15.75" customHeight="1">
      <c r="D419" s="55"/>
      <c r="F419" s="55"/>
      <c r="G419" s="55"/>
    </row>
    <row r="420" spans="4:7" ht="15.75" customHeight="1">
      <c r="D420" s="55"/>
      <c r="F420" s="55"/>
      <c r="G420" s="55"/>
    </row>
    <row r="421" spans="4:7" ht="15.75" customHeight="1">
      <c r="D421" s="55"/>
      <c r="F421" s="55"/>
      <c r="G421" s="55"/>
    </row>
    <row r="422" spans="4:7" ht="15.75" customHeight="1">
      <c r="D422" s="55"/>
      <c r="F422" s="55"/>
      <c r="G422" s="55"/>
    </row>
    <row r="423" spans="4:7" ht="15.75" customHeight="1">
      <c r="D423" s="55"/>
      <c r="F423" s="55"/>
      <c r="G423" s="55"/>
    </row>
    <row r="424" spans="4:7" ht="15.75" customHeight="1">
      <c r="D424" s="55"/>
      <c r="F424" s="55"/>
      <c r="G424" s="55"/>
    </row>
    <row r="425" spans="4:7" ht="15.75" customHeight="1">
      <c r="D425" s="55"/>
      <c r="F425" s="55"/>
      <c r="G425" s="55"/>
    </row>
    <row r="426" spans="4:7" ht="15.75" customHeight="1">
      <c r="D426" s="55"/>
      <c r="F426" s="55"/>
      <c r="G426" s="55"/>
    </row>
    <row r="427" spans="4:7" ht="15.75" customHeight="1">
      <c r="D427" s="55"/>
      <c r="F427" s="55"/>
      <c r="G427" s="55"/>
    </row>
    <row r="428" spans="4:7" ht="15.75" customHeight="1">
      <c r="D428" s="55"/>
      <c r="F428" s="55"/>
      <c r="G428" s="55"/>
    </row>
    <row r="429" spans="4:7" ht="15.75" customHeight="1">
      <c r="D429" s="55"/>
      <c r="F429" s="55"/>
      <c r="G429" s="55"/>
    </row>
    <row r="430" spans="4:7" ht="15.75" customHeight="1">
      <c r="D430" s="55"/>
      <c r="F430" s="55"/>
      <c r="G430" s="55"/>
    </row>
    <row r="431" spans="4:7" ht="15.75" customHeight="1">
      <c r="D431" s="55"/>
      <c r="F431" s="55"/>
      <c r="G431" s="55"/>
    </row>
    <row r="432" spans="4:7" ht="15.75" customHeight="1">
      <c r="D432" s="55"/>
      <c r="F432" s="55"/>
      <c r="G432" s="55"/>
    </row>
    <row r="433" spans="4:7" ht="15.75" customHeight="1">
      <c r="D433" s="55"/>
      <c r="F433" s="55"/>
      <c r="G433" s="55"/>
    </row>
    <row r="434" spans="4:7" ht="15.75" customHeight="1">
      <c r="D434" s="55"/>
      <c r="F434" s="55"/>
      <c r="G434" s="55"/>
    </row>
    <row r="435" spans="4:7" ht="15.75" customHeight="1">
      <c r="D435" s="55"/>
      <c r="F435" s="55"/>
      <c r="G435" s="55"/>
    </row>
    <row r="436" spans="4:7" ht="15.75" customHeight="1">
      <c r="D436" s="55"/>
      <c r="F436" s="55"/>
      <c r="G436" s="55"/>
    </row>
    <row r="437" spans="4:7" ht="15.75" customHeight="1">
      <c r="D437" s="55"/>
      <c r="F437" s="55"/>
      <c r="G437" s="55"/>
    </row>
    <row r="438" spans="4:7" ht="15.75" customHeight="1">
      <c r="D438" s="55"/>
      <c r="F438" s="55"/>
      <c r="G438" s="55"/>
    </row>
    <row r="439" spans="4:7" ht="15.75" customHeight="1">
      <c r="D439" s="55"/>
      <c r="F439" s="55"/>
      <c r="G439" s="55"/>
    </row>
    <row r="440" spans="4:7" ht="15.75" customHeight="1">
      <c r="D440" s="55"/>
      <c r="F440" s="55"/>
      <c r="G440" s="55"/>
    </row>
    <row r="441" spans="4:7" ht="15.75" customHeight="1">
      <c r="D441" s="55"/>
      <c r="F441" s="55"/>
      <c r="G441" s="55"/>
    </row>
    <row r="442" spans="4:7" ht="15.75" customHeight="1">
      <c r="D442" s="55"/>
      <c r="F442" s="55"/>
      <c r="G442" s="55"/>
    </row>
    <row r="443" spans="4:7" ht="15.75" customHeight="1">
      <c r="D443" s="55"/>
      <c r="F443" s="55"/>
      <c r="G443" s="55"/>
    </row>
    <row r="444" spans="4:7" ht="15.75" customHeight="1">
      <c r="D444" s="55"/>
      <c r="F444" s="55"/>
      <c r="G444" s="55"/>
    </row>
    <row r="445" spans="4:7" ht="15.75" customHeight="1">
      <c r="D445" s="55"/>
      <c r="F445" s="55"/>
      <c r="G445" s="55"/>
    </row>
    <row r="446" spans="4:7" ht="15.75" customHeight="1">
      <c r="D446" s="55"/>
      <c r="F446" s="55"/>
      <c r="G446" s="55"/>
    </row>
    <row r="447" spans="4:7" ht="15.75" customHeight="1">
      <c r="D447" s="55"/>
      <c r="F447" s="55"/>
      <c r="G447" s="55"/>
    </row>
    <row r="448" spans="4:7" ht="15.75" customHeight="1">
      <c r="D448" s="55"/>
      <c r="F448" s="55"/>
      <c r="G448" s="55"/>
    </row>
    <row r="449" spans="4:7" ht="15.75" customHeight="1">
      <c r="D449" s="55"/>
      <c r="F449" s="55"/>
      <c r="G449" s="55"/>
    </row>
    <row r="450" spans="4:7" ht="15.75" customHeight="1">
      <c r="D450" s="55"/>
      <c r="F450" s="55"/>
      <c r="G450" s="55"/>
    </row>
    <row r="451" spans="4:7" ht="15.75" customHeight="1">
      <c r="D451" s="55"/>
      <c r="F451" s="55"/>
      <c r="G451" s="55"/>
    </row>
    <row r="452" spans="4:7" ht="15.75" customHeight="1">
      <c r="D452" s="55"/>
      <c r="F452" s="55"/>
      <c r="G452" s="55"/>
    </row>
    <row r="453" spans="4:7" ht="15.75" customHeight="1">
      <c r="D453" s="55"/>
      <c r="F453" s="55"/>
      <c r="G453" s="55"/>
    </row>
    <row r="454" spans="4:7" ht="15.75" customHeight="1">
      <c r="D454" s="55"/>
      <c r="F454" s="55"/>
      <c r="G454" s="55"/>
    </row>
    <row r="455" spans="4:7" ht="15.75" customHeight="1">
      <c r="D455" s="55"/>
      <c r="F455" s="55"/>
      <c r="G455" s="55"/>
    </row>
    <row r="456" spans="4:7" ht="15.75" customHeight="1">
      <c r="D456" s="55"/>
      <c r="F456" s="55"/>
      <c r="G456" s="55"/>
    </row>
    <row r="457" spans="4:7" ht="15.75" customHeight="1">
      <c r="D457" s="55"/>
      <c r="F457" s="55"/>
      <c r="G457" s="55"/>
    </row>
    <row r="458" spans="4:7" ht="15.75" customHeight="1">
      <c r="D458" s="55"/>
      <c r="F458" s="55"/>
      <c r="G458" s="55"/>
    </row>
    <row r="459" spans="4:7" ht="15.75" customHeight="1">
      <c r="D459" s="55"/>
      <c r="F459" s="55"/>
      <c r="G459" s="55"/>
    </row>
    <row r="460" spans="4:7" ht="15.75" customHeight="1">
      <c r="D460" s="55"/>
      <c r="F460" s="55"/>
      <c r="G460" s="55"/>
    </row>
    <row r="461" spans="4:7" ht="15.75" customHeight="1">
      <c r="D461" s="55"/>
      <c r="F461" s="55"/>
      <c r="G461" s="55"/>
    </row>
    <row r="462" spans="4:7" ht="15.75" customHeight="1">
      <c r="D462" s="55"/>
      <c r="F462" s="55"/>
      <c r="G462" s="55"/>
    </row>
    <row r="463" spans="4:7" ht="15.75" customHeight="1">
      <c r="D463" s="55"/>
      <c r="F463" s="55"/>
      <c r="G463" s="55"/>
    </row>
    <row r="464" spans="4:7" ht="15.75" customHeight="1">
      <c r="D464" s="55"/>
      <c r="F464" s="55"/>
      <c r="G464" s="55"/>
    </row>
    <row r="465" spans="4:7" ht="15.75" customHeight="1">
      <c r="D465" s="55"/>
      <c r="F465" s="55"/>
      <c r="G465" s="55"/>
    </row>
    <row r="466" spans="4:7" ht="15.75" customHeight="1">
      <c r="D466" s="55"/>
      <c r="F466" s="55"/>
      <c r="G466" s="55"/>
    </row>
    <row r="467" spans="4:7" ht="15.75" customHeight="1">
      <c r="D467" s="55"/>
      <c r="F467" s="55"/>
      <c r="G467" s="55"/>
    </row>
    <row r="468" spans="4:7" ht="15.75" customHeight="1">
      <c r="D468" s="55"/>
      <c r="F468" s="55"/>
      <c r="G468" s="55"/>
    </row>
    <row r="469" spans="4:7" ht="15.75" customHeight="1">
      <c r="D469" s="55"/>
      <c r="F469" s="55"/>
      <c r="G469" s="55"/>
    </row>
    <row r="470" spans="4:7" ht="15.75" customHeight="1">
      <c r="D470" s="55"/>
      <c r="F470" s="55"/>
      <c r="G470" s="55"/>
    </row>
    <row r="471" spans="4:7" ht="15.75" customHeight="1">
      <c r="D471" s="55"/>
      <c r="F471" s="55"/>
      <c r="G471" s="55"/>
    </row>
    <row r="472" spans="4:7" ht="15.75" customHeight="1">
      <c r="D472" s="55"/>
      <c r="F472" s="55"/>
      <c r="G472" s="55"/>
    </row>
    <row r="473" spans="4:7" ht="15.75" customHeight="1">
      <c r="D473" s="55"/>
      <c r="F473" s="55"/>
      <c r="G473" s="55"/>
    </row>
    <row r="474" spans="4:7" ht="15.75" customHeight="1">
      <c r="D474" s="55"/>
      <c r="F474" s="55"/>
      <c r="G474" s="55"/>
    </row>
    <row r="475" spans="4:7" ht="15.75" customHeight="1">
      <c r="D475" s="55"/>
      <c r="F475" s="55"/>
      <c r="G475" s="55"/>
    </row>
    <row r="476" spans="4:7" ht="15.75" customHeight="1">
      <c r="D476" s="55"/>
      <c r="F476" s="55"/>
      <c r="G476" s="55"/>
    </row>
    <row r="477" spans="4:7" ht="15.75" customHeight="1">
      <c r="D477" s="55"/>
      <c r="F477" s="55"/>
      <c r="G477" s="55"/>
    </row>
    <row r="478" spans="4:7" ht="15.75" customHeight="1">
      <c r="D478" s="55"/>
      <c r="F478" s="55"/>
      <c r="G478" s="55"/>
    </row>
    <row r="479" spans="4:7" ht="15.75" customHeight="1">
      <c r="D479" s="55"/>
      <c r="F479" s="55"/>
      <c r="G479" s="55"/>
    </row>
    <row r="480" spans="4:7" ht="15.75" customHeight="1">
      <c r="D480" s="55"/>
      <c r="F480" s="55"/>
      <c r="G480" s="55"/>
    </row>
    <row r="481" spans="4:7" ht="15.75" customHeight="1">
      <c r="D481" s="55"/>
      <c r="F481" s="55"/>
      <c r="G481" s="55"/>
    </row>
    <row r="482" spans="4:7" ht="15.75" customHeight="1">
      <c r="D482" s="55"/>
      <c r="F482" s="55"/>
      <c r="G482" s="55"/>
    </row>
    <row r="483" spans="4:7" ht="15.75" customHeight="1">
      <c r="D483" s="55"/>
      <c r="F483" s="55"/>
      <c r="G483" s="55"/>
    </row>
    <row r="484" spans="4:7" ht="15.75" customHeight="1">
      <c r="D484" s="55"/>
      <c r="F484" s="55"/>
      <c r="G484" s="55"/>
    </row>
    <row r="485" spans="4:7" ht="15.75" customHeight="1">
      <c r="D485" s="55"/>
      <c r="F485" s="55"/>
      <c r="G485" s="55"/>
    </row>
    <row r="486" spans="4:7" ht="15.75" customHeight="1">
      <c r="D486" s="55"/>
      <c r="F486" s="55"/>
      <c r="G486" s="55"/>
    </row>
    <row r="487" spans="4:7" ht="15.75" customHeight="1">
      <c r="D487" s="55"/>
      <c r="F487" s="55"/>
      <c r="G487" s="55"/>
    </row>
    <row r="488" spans="4:7" ht="15.75" customHeight="1">
      <c r="D488" s="55"/>
      <c r="F488" s="55"/>
      <c r="G488" s="55"/>
    </row>
    <row r="489" spans="4:7" ht="15.75" customHeight="1">
      <c r="D489" s="55"/>
      <c r="F489" s="55"/>
      <c r="G489" s="55"/>
    </row>
    <row r="490" spans="4:7" ht="15.75" customHeight="1">
      <c r="D490" s="55"/>
      <c r="F490" s="55"/>
      <c r="G490" s="55"/>
    </row>
    <row r="491" spans="4:7" ht="15.75" customHeight="1">
      <c r="D491" s="55"/>
      <c r="F491" s="55"/>
      <c r="G491" s="55"/>
    </row>
    <row r="492" spans="4:7" ht="15.75" customHeight="1">
      <c r="D492" s="55"/>
      <c r="F492" s="55"/>
      <c r="G492" s="55"/>
    </row>
    <row r="493" spans="4:7" ht="15.75" customHeight="1">
      <c r="D493" s="55"/>
      <c r="F493" s="55"/>
      <c r="G493" s="55"/>
    </row>
    <row r="494" spans="4:7" ht="15.75" customHeight="1">
      <c r="D494" s="55"/>
      <c r="F494" s="55"/>
      <c r="G494" s="55"/>
    </row>
    <row r="495" spans="4:7" ht="15.75" customHeight="1">
      <c r="D495" s="55"/>
      <c r="F495" s="55"/>
      <c r="G495" s="55"/>
    </row>
    <row r="496" spans="4:7" ht="15.75" customHeight="1">
      <c r="D496" s="55"/>
      <c r="F496" s="55"/>
      <c r="G496" s="55"/>
    </row>
    <row r="497" spans="4:7" ht="15.75" customHeight="1">
      <c r="D497" s="55"/>
      <c r="F497" s="55"/>
      <c r="G497" s="55"/>
    </row>
    <row r="498" spans="4:7" ht="15.75" customHeight="1">
      <c r="D498" s="55"/>
      <c r="F498" s="55"/>
      <c r="G498" s="55"/>
    </row>
    <row r="499" spans="4:7" ht="15.75" customHeight="1">
      <c r="D499" s="55"/>
      <c r="F499" s="55"/>
      <c r="G499" s="55"/>
    </row>
    <row r="500" spans="4:7" ht="15.75" customHeight="1">
      <c r="D500" s="55"/>
      <c r="F500" s="55"/>
      <c r="G500" s="55"/>
    </row>
    <row r="501" spans="4:7" ht="15.75" customHeight="1">
      <c r="D501" s="55"/>
      <c r="F501" s="55"/>
      <c r="G501" s="55"/>
    </row>
    <row r="502" spans="4:7" ht="15.75" customHeight="1">
      <c r="D502" s="55"/>
      <c r="F502" s="55"/>
      <c r="G502" s="55"/>
    </row>
    <row r="503" spans="4:7" ht="15.75" customHeight="1">
      <c r="D503" s="55"/>
      <c r="F503" s="55"/>
      <c r="G503" s="55"/>
    </row>
    <row r="504" spans="4:7" ht="15.75" customHeight="1">
      <c r="D504" s="55"/>
      <c r="F504" s="55"/>
      <c r="G504" s="55"/>
    </row>
    <row r="505" spans="4:7" ht="15.75" customHeight="1">
      <c r="D505" s="55"/>
      <c r="F505" s="55"/>
      <c r="G505" s="55"/>
    </row>
    <row r="506" spans="4:7" ht="15.75" customHeight="1">
      <c r="D506" s="55"/>
      <c r="F506" s="55"/>
      <c r="G506" s="55"/>
    </row>
    <row r="507" spans="4:7" ht="15.75" customHeight="1">
      <c r="D507" s="55"/>
      <c r="F507" s="55"/>
      <c r="G507" s="55"/>
    </row>
    <row r="508" spans="4:7" ht="15.75" customHeight="1">
      <c r="D508" s="55"/>
      <c r="F508" s="55"/>
      <c r="G508" s="55"/>
    </row>
    <row r="509" spans="4:7" ht="15.75" customHeight="1">
      <c r="D509" s="55"/>
      <c r="F509" s="55"/>
      <c r="G509" s="55"/>
    </row>
    <row r="510" spans="4:7" ht="15.75" customHeight="1">
      <c r="D510" s="55"/>
      <c r="F510" s="55"/>
      <c r="G510" s="55"/>
    </row>
    <row r="511" spans="4:7" ht="15.75" customHeight="1">
      <c r="D511" s="55"/>
      <c r="F511" s="55"/>
      <c r="G511" s="55"/>
    </row>
    <row r="512" spans="4:7" ht="15.75" customHeight="1">
      <c r="D512" s="55"/>
      <c r="F512" s="55"/>
      <c r="G512" s="55"/>
    </row>
    <row r="513" spans="4:7" ht="15.75" customHeight="1">
      <c r="D513" s="55"/>
      <c r="F513" s="55"/>
      <c r="G513" s="55"/>
    </row>
    <row r="514" spans="4:7" ht="15.75" customHeight="1">
      <c r="D514" s="55"/>
      <c r="F514" s="55"/>
      <c r="G514" s="55"/>
    </row>
    <row r="515" spans="4:7" ht="15.75" customHeight="1">
      <c r="D515" s="55"/>
      <c r="F515" s="55"/>
      <c r="G515" s="55"/>
    </row>
    <row r="516" spans="4:7" ht="15.75" customHeight="1">
      <c r="D516" s="55"/>
      <c r="F516" s="55"/>
      <c r="G516" s="55"/>
    </row>
    <row r="517" spans="4:7" ht="15.75" customHeight="1">
      <c r="D517" s="55"/>
      <c r="F517" s="55"/>
      <c r="G517" s="55"/>
    </row>
    <row r="518" spans="4:7" ht="15.75" customHeight="1">
      <c r="D518" s="55"/>
      <c r="F518" s="55"/>
      <c r="G518" s="55"/>
    </row>
    <row r="519" spans="4:7" ht="15.75" customHeight="1">
      <c r="D519" s="55"/>
      <c r="F519" s="55"/>
      <c r="G519" s="55"/>
    </row>
    <row r="520" spans="4:7" ht="15.75" customHeight="1">
      <c r="D520" s="55"/>
      <c r="F520" s="55"/>
      <c r="G520" s="55"/>
    </row>
    <row r="521" spans="4:7" ht="15.75" customHeight="1">
      <c r="D521" s="55"/>
      <c r="F521" s="55"/>
      <c r="G521" s="55"/>
    </row>
    <row r="522" spans="4:7" ht="15.75" customHeight="1">
      <c r="D522" s="55"/>
      <c r="F522" s="55"/>
      <c r="G522" s="55"/>
    </row>
    <row r="523" spans="4:7" ht="15.75" customHeight="1">
      <c r="D523" s="55"/>
      <c r="F523" s="55"/>
      <c r="G523" s="55"/>
    </row>
    <row r="524" spans="4:7" ht="15.75" customHeight="1">
      <c r="D524" s="55"/>
      <c r="F524" s="55"/>
      <c r="G524" s="55"/>
    </row>
    <row r="525" spans="4:7" ht="15.75" customHeight="1">
      <c r="D525" s="55"/>
      <c r="F525" s="55"/>
      <c r="G525" s="55"/>
    </row>
    <row r="526" spans="4:7" ht="15.75" customHeight="1">
      <c r="D526" s="55"/>
      <c r="F526" s="55"/>
      <c r="G526" s="55"/>
    </row>
    <row r="527" spans="4:7" ht="15.75" customHeight="1">
      <c r="D527" s="55"/>
      <c r="F527" s="55"/>
      <c r="G527" s="55"/>
    </row>
    <row r="528" spans="4:7" ht="15.75" customHeight="1">
      <c r="D528" s="55"/>
      <c r="F528" s="55"/>
      <c r="G528" s="55"/>
    </row>
    <row r="529" spans="4:7" ht="15.75" customHeight="1">
      <c r="D529" s="55"/>
      <c r="F529" s="55"/>
      <c r="G529" s="55"/>
    </row>
    <row r="530" spans="4:7" ht="15.75" customHeight="1">
      <c r="D530" s="55"/>
      <c r="F530" s="55"/>
      <c r="G530" s="55"/>
    </row>
    <row r="531" spans="4:7" ht="15.75" customHeight="1">
      <c r="D531" s="55"/>
      <c r="F531" s="55"/>
      <c r="G531" s="55"/>
    </row>
    <row r="532" spans="4:7" ht="15.75" customHeight="1">
      <c r="D532" s="55"/>
      <c r="F532" s="55"/>
      <c r="G532" s="55"/>
    </row>
    <row r="533" spans="4:7" ht="15.75" customHeight="1">
      <c r="D533" s="55"/>
      <c r="F533" s="55"/>
      <c r="G533" s="55"/>
    </row>
    <row r="534" spans="4:7" ht="15.75" customHeight="1">
      <c r="D534" s="55"/>
      <c r="F534" s="55"/>
      <c r="G534" s="55"/>
    </row>
    <row r="535" spans="4:7" ht="15.75" customHeight="1">
      <c r="D535" s="55"/>
      <c r="F535" s="55"/>
      <c r="G535" s="55"/>
    </row>
    <row r="536" spans="4:7" ht="15.75" customHeight="1">
      <c r="D536" s="55"/>
      <c r="F536" s="55"/>
      <c r="G536" s="55"/>
    </row>
    <row r="537" spans="4:7" ht="15.75" customHeight="1">
      <c r="D537" s="55"/>
      <c r="F537" s="55"/>
      <c r="G537" s="55"/>
    </row>
    <row r="538" spans="4:7" ht="15.75" customHeight="1">
      <c r="D538" s="55"/>
      <c r="F538" s="55"/>
      <c r="G538" s="55"/>
    </row>
    <row r="539" spans="4:7" ht="15.75" customHeight="1">
      <c r="D539" s="55"/>
      <c r="F539" s="55"/>
      <c r="G539" s="55"/>
    </row>
    <row r="540" spans="4:7" ht="15.75" customHeight="1">
      <c r="D540" s="55"/>
      <c r="F540" s="55"/>
      <c r="G540" s="55"/>
    </row>
    <row r="541" spans="4:7" ht="15.75" customHeight="1">
      <c r="D541" s="55"/>
      <c r="F541" s="55"/>
      <c r="G541" s="55"/>
    </row>
    <row r="542" spans="4:7" ht="15.75" customHeight="1">
      <c r="D542" s="55"/>
      <c r="F542" s="55"/>
      <c r="G542" s="55"/>
    </row>
    <row r="543" spans="4:7" ht="15.75" customHeight="1">
      <c r="D543" s="55"/>
      <c r="F543" s="55"/>
      <c r="G543" s="55"/>
    </row>
    <row r="544" spans="4:7" ht="15.75" customHeight="1">
      <c r="D544" s="55"/>
      <c r="F544" s="55"/>
      <c r="G544" s="55"/>
    </row>
    <row r="545" spans="4:7" ht="15.75" customHeight="1">
      <c r="D545" s="55"/>
      <c r="F545" s="55"/>
      <c r="G545" s="55"/>
    </row>
    <row r="546" spans="4:7" ht="15.75" customHeight="1">
      <c r="D546" s="55"/>
      <c r="F546" s="55"/>
      <c r="G546" s="55"/>
    </row>
    <row r="547" spans="4:7" ht="15.75" customHeight="1">
      <c r="D547" s="55"/>
      <c r="F547" s="55"/>
      <c r="G547" s="55"/>
    </row>
    <row r="548" spans="4:7" ht="15.75" customHeight="1">
      <c r="D548" s="55"/>
      <c r="F548" s="55"/>
      <c r="G548" s="55"/>
    </row>
    <row r="549" spans="4:7" ht="15.75" customHeight="1">
      <c r="D549" s="55"/>
      <c r="F549" s="55"/>
      <c r="G549" s="55"/>
    </row>
    <row r="550" spans="4:7" ht="15.75" customHeight="1">
      <c r="D550" s="55"/>
      <c r="F550" s="55"/>
      <c r="G550" s="55"/>
    </row>
    <row r="551" spans="4:7" ht="15.75" customHeight="1">
      <c r="D551" s="55"/>
      <c r="F551" s="55"/>
      <c r="G551" s="55"/>
    </row>
    <row r="552" spans="4:7" ht="15.75" customHeight="1">
      <c r="D552" s="55"/>
      <c r="F552" s="55"/>
      <c r="G552" s="55"/>
    </row>
    <row r="553" spans="4:7" ht="15.75" customHeight="1">
      <c r="D553" s="55"/>
      <c r="F553" s="55"/>
      <c r="G553" s="55"/>
    </row>
    <row r="554" spans="4:7" ht="15.75" customHeight="1">
      <c r="D554" s="55"/>
      <c r="F554" s="55"/>
      <c r="G554" s="55"/>
    </row>
    <row r="555" spans="4:7" ht="15.75" customHeight="1">
      <c r="D555" s="55"/>
      <c r="F555" s="55"/>
      <c r="G555" s="55"/>
    </row>
    <row r="556" spans="4:7" ht="15.75" customHeight="1">
      <c r="D556" s="55"/>
      <c r="F556" s="55"/>
      <c r="G556" s="55"/>
    </row>
    <row r="557" spans="4:7" ht="15.75" customHeight="1">
      <c r="D557" s="55"/>
      <c r="F557" s="55"/>
      <c r="G557" s="55"/>
    </row>
    <row r="558" spans="4:7" ht="15.75" customHeight="1">
      <c r="D558" s="55"/>
      <c r="F558" s="55"/>
      <c r="G558" s="55"/>
    </row>
    <row r="559" spans="4:7" ht="15.75" customHeight="1">
      <c r="D559" s="55"/>
      <c r="F559" s="55"/>
      <c r="G559" s="55"/>
    </row>
    <row r="560" spans="4:7" ht="15.75" customHeight="1">
      <c r="D560" s="55"/>
      <c r="F560" s="55"/>
      <c r="G560" s="55"/>
    </row>
    <row r="561" spans="4:7" ht="15.75" customHeight="1">
      <c r="D561" s="55"/>
      <c r="F561" s="55"/>
      <c r="G561" s="55"/>
    </row>
    <row r="562" spans="4:7" ht="15.75" customHeight="1">
      <c r="D562" s="55"/>
      <c r="F562" s="55"/>
      <c r="G562" s="55"/>
    </row>
    <row r="563" spans="4:7" ht="15.75" customHeight="1">
      <c r="D563" s="55"/>
      <c r="F563" s="55"/>
      <c r="G563" s="55"/>
    </row>
    <row r="564" spans="4:7" ht="15.75" customHeight="1">
      <c r="D564" s="55"/>
      <c r="F564" s="55"/>
      <c r="G564" s="55"/>
    </row>
    <row r="565" spans="4:7" ht="15.75" customHeight="1">
      <c r="D565" s="55"/>
      <c r="F565" s="55"/>
      <c r="G565" s="55"/>
    </row>
    <row r="566" spans="4:7" ht="15.75" customHeight="1">
      <c r="D566" s="55"/>
      <c r="F566" s="55"/>
      <c r="G566" s="55"/>
    </row>
    <row r="567" spans="4:7" ht="15.75" customHeight="1">
      <c r="D567" s="55"/>
      <c r="F567" s="55"/>
      <c r="G567" s="55"/>
    </row>
    <row r="568" spans="4:7" ht="15.75" customHeight="1">
      <c r="D568" s="55"/>
      <c r="F568" s="55"/>
      <c r="G568" s="55"/>
    </row>
    <row r="569" spans="4:7" ht="15.75" customHeight="1">
      <c r="D569" s="55"/>
      <c r="F569" s="55"/>
      <c r="G569" s="55"/>
    </row>
    <row r="570" spans="4:7" ht="15.75" customHeight="1">
      <c r="D570" s="55"/>
      <c r="F570" s="55"/>
      <c r="G570" s="55"/>
    </row>
    <row r="571" spans="4:7" ht="15.75" customHeight="1">
      <c r="D571" s="55"/>
      <c r="F571" s="55"/>
      <c r="G571" s="55"/>
    </row>
    <row r="572" spans="4:7" ht="15.75" customHeight="1">
      <c r="D572" s="55"/>
      <c r="F572" s="55"/>
      <c r="G572" s="55"/>
    </row>
    <row r="573" spans="4:7" ht="15.75" customHeight="1">
      <c r="D573" s="55"/>
      <c r="F573" s="55"/>
      <c r="G573" s="55"/>
    </row>
    <row r="574" spans="4:7" ht="15.75" customHeight="1">
      <c r="D574" s="55"/>
      <c r="F574" s="55"/>
      <c r="G574" s="55"/>
    </row>
    <row r="575" spans="4:7" ht="15.75" customHeight="1">
      <c r="D575" s="55"/>
      <c r="F575" s="55"/>
      <c r="G575" s="55"/>
    </row>
    <row r="576" spans="4:7" ht="15.75" customHeight="1">
      <c r="D576" s="55"/>
      <c r="F576" s="55"/>
      <c r="G576" s="55"/>
    </row>
    <row r="577" spans="4:7" ht="15.75" customHeight="1">
      <c r="D577" s="55"/>
      <c r="F577" s="55"/>
      <c r="G577" s="55"/>
    </row>
    <row r="578" spans="4:7" ht="15.75" customHeight="1">
      <c r="D578" s="55"/>
      <c r="F578" s="55"/>
      <c r="G578" s="55"/>
    </row>
    <row r="579" spans="4:7" ht="15.75" customHeight="1">
      <c r="D579" s="55"/>
      <c r="F579" s="55"/>
      <c r="G579" s="55"/>
    </row>
    <row r="580" spans="4:7" ht="15.75" customHeight="1">
      <c r="D580" s="55"/>
      <c r="F580" s="55"/>
      <c r="G580" s="55"/>
    </row>
    <row r="581" spans="4:7" ht="15.75" customHeight="1">
      <c r="D581" s="55"/>
      <c r="F581" s="55"/>
      <c r="G581" s="55"/>
    </row>
    <row r="582" spans="4:7" ht="15.75" customHeight="1">
      <c r="D582" s="55"/>
      <c r="F582" s="55"/>
      <c r="G582" s="55"/>
    </row>
    <row r="583" spans="4:7" ht="15.75" customHeight="1">
      <c r="D583" s="55"/>
      <c r="F583" s="55"/>
      <c r="G583" s="55"/>
    </row>
    <row r="584" spans="4:7" ht="15.75" customHeight="1">
      <c r="D584" s="55"/>
      <c r="F584" s="55"/>
      <c r="G584" s="55"/>
    </row>
    <row r="585" spans="4:7" ht="15.75" customHeight="1">
      <c r="D585" s="55"/>
      <c r="F585" s="55"/>
      <c r="G585" s="55"/>
    </row>
    <row r="586" spans="4:7" ht="15.75" customHeight="1">
      <c r="D586" s="55"/>
      <c r="F586" s="55"/>
      <c r="G586" s="55"/>
    </row>
    <row r="587" spans="4:7" ht="15.75" customHeight="1">
      <c r="D587" s="55"/>
      <c r="F587" s="55"/>
      <c r="G587" s="55"/>
    </row>
    <row r="588" spans="4:7" ht="15.75" customHeight="1">
      <c r="D588" s="55"/>
      <c r="F588" s="55"/>
      <c r="G588" s="55"/>
    </row>
    <row r="589" spans="4:7" ht="15.75" customHeight="1">
      <c r="D589" s="55"/>
      <c r="F589" s="55"/>
      <c r="G589" s="55"/>
    </row>
    <row r="590" spans="4:7" ht="15.75" customHeight="1">
      <c r="D590" s="55"/>
      <c r="F590" s="55"/>
      <c r="G590" s="55"/>
    </row>
    <row r="591" spans="4:7" ht="15.75" customHeight="1">
      <c r="D591" s="55"/>
      <c r="F591" s="55"/>
      <c r="G591" s="55"/>
    </row>
    <row r="592" spans="4:7" ht="15.75" customHeight="1">
      <c r="D592" s="55"/>
      <c r="F592" s="55"/>
      <c r="G592" s="55"/>
    </row>
    <row r="593" spans="4:7" ht="15.75" customHeight="1">
      <c r="D593" s="55"/>
      <c r="F593" s="55"/>
      <c r="G593" s="55"/>
    </row>
    <row r="594" spans="4:7" ht="15.75" customHeight="1">
      <c r="D594" s="55"/>
      <c r="F594" s="55"/>
      <c r="G594" s="55"/>
    </row>
    <row r="595" spans="4:7" ht="15.75" customHeight="1">
      <c r="D595" s="55"/>
      <c r="F595" s="55"/>
      <c r="G595" s="55"/>
    </row>
    <row r="596" spans="4:7" ht="15.75" customHeight="1">
      <c r="D596" s="55"/>
      <c r="F596" s="55"/>
      <c r="G596" s="55"/>
    </row>
    <row r="597" spans="4:7" ht="15.75" customHeight="1">
      <c r="D597" s="55"/>
      <c r="F597" s="55"/>
      <c r="G597" s="55"/>
    </row>
    <row r="598" spans="4:7" ht="15.75" customHeight="1">
      <c r="D598" s="55"/>
      <c r="F598" s="55"/>
      <c r="G598" s="55"/>
    </row>
    <row r="599" spans="4:7" ht="15.75" customHeight="1">
      <c r="D599" s="55"/>
      <c r="F599" s="55"/>
      <c r="G599" s="55"/>
    </row>
    <row r="600" spans="4:7" ht="15.75" customHeight="1">
      <c r="D600" s="55"/>
      <c r="F600" s="55"/>
      <c r="G600" s="55"/>
    </row>
    <row r="601" spans="4:7" ht="15.75" customHeight="1">
      <c r="D601" s="55"/>
      <c r="F601" s="55"/>
      <c r="G601" s="55"/>
    </row>
    <row r="602" spans="4:7" ht="15.75" customHeight="1">
      <c r="D602" s="55"/>
      <c r="F602" s="55"/>
      <c r="G602" s="55"/>
    </row>
    <row r="603" spans="4:7" ht="15.75" customHeight="1">
      <c r="D603" s="55"/>
      <c r="F603" s="55"/>
      <c r="G603" s="55"/>
    </row>
    <row r="604" spans="4:7" ht="15.75" customHeight="1">
      <c r="D604" s="55"/>
      <c r="F604" s="55"/>
      <c r="G604" s="55"/>
    </row>
    <row r="605" spans="4:7" ht="15.75" customHeight="1">
      <c r="D605" s="55"/>
      <c r="F605" s="55"/>
      <c r="G605" s="55"/>
    </row>
    <row r="606" spans="4:7" ht="15.75" customHeight="1">
      <c r="D606" s="55"/>
      <c r="F606" s="55"/>
      <c r="G606" s="55"/>
    </row>
    <row r="607" spans="4:7" ht="15.75" customHeight="1">
      <c r="D607" s="55"/>
      <c r="F607" s="55"/>
      <c r="G607" s="55"/>
    </row>
    <row r="608" spans="4:7" ht="15.75" customHeight="1">
      <c r="D608" s="55"/>
      <c r="F608" s="55"/>
      <c r="G608" s="55"/>
    </row>
    <row r="609" spans="4:7" ht="15.75" customHeight="1">
      <c r="D609" s="55"/>
      <c r="F609" s="55"/>
      <c r="G609" s="55"/>
    </row>
    <row r="610" spans="4:7" ht="15.75" customHeight="1">
      <c r="D610" s="55"/>
      <c r="F610" s="55"/>
      <c r="G610" s="55"/>
    </row>
    <row r="611" spans="4:7" ht="15.75" customHeight="1">
      <c r="D611" s="55"/>
      <c r="F611" s="55"/>
      <c r="G611" s="55"/>
    </row>
    <row r="612" spans="4:7" ht="15.75" customHeight="1">
      <c r="D612" s="55"/>
      <c r="F612" s="55"/>
      <c r="G612" s="55"/>
    </row>
    <row r="613" spans="4:7" ht="15.75" customHeight="1">
      <c r="D613" s="55"/>
      <c r="F613" s="55"/>
      <c r="G613" s="55"/>
    </row>
    <row r="614" spans="4:7" ht="15.75" customHeight="1">
      <c r="D614" s="55"/>
      <c r="F614" s="55"/>
      <c r="G614" s="55"/>
    </row>
    <row r="615" spans="4:7" ht="15.75" customHeight="1">
      <c r="D615" s="55"/>
      <c r="F615" s="55"/>
      <c r="G615" s="55"/>
    </row>
    <row r="616" spans="4:7" ht="15.75" customHeight="1">
      <c r="D616" s="55"/>
      <c r="F616" s="55"/>
      <c r="G616" s="55"/>
    </row>
    <row r="617" spans="4:7" ht="15.75" customHeight="1">
      <c r="D617" s="55"/>
      <c r="F617" s="55"/>
      <c r="G617" s="55"/>
    </row>
    <row r="618" spans="4:7" ht="15.75" customHeight="1">
      <c r="D618" s="55"/>
      <c r="F618" s="55"/>
      <c r="G618" s="55"/>
    </row>
    <row r="619" spans="4:7" ht="15.75" customHeight="1">
      <c r="D619" s="55"/>
      <c r="F619" s="55"/>
      <c r="G619" s="55"/>
    </row>
    <row r="620" spans="4:7" ht="15.75" customHeight="1">
      <c r="D620" s="55"/>
      <c r="F620" s="55"/>
      <c r="G620" s="55"/>
    </row>
    <row r="621" spans="4:7" ht="15.75" customHeight="1">
      <c r="D621" s="55"/>
      <c r="F621" s="55"/>
      <c r="G621" s="55"/>
    </row>
    <row r="622" spans="4:7" ht="15.75" customHeight="1">
      <c r="D622" s="55"/>
      <c r="F622" s="55"/>
      <c r="G622" s="55"/>
    </row>
    <row r="623" spans="4:7" ht="15.75" customHeight="1">
      <c r="D623" s="55"/>
      <c r="F623" s="55"/>
      <c r="G623" s="55"/>
    </row>
    <row r="624" spans="4:7" ht="15.75" customHeight="1">
      <c r="D624" s="55"/>
      <c r="F624" s="55"/>
      <c r="G624" s="55"/>
    </row>
    <row r="625" spans="4:7" ht="15.75" customHeight="1">
      <c r="D625" s="55"/>
      <c r="F625" s="55"/>
      <c r="G625" s="55"/>
    </row>
    <row r="626" spans="4:7" ht="15.75" customHeight="1">
      <c r="D626" s="55"/>
      <c r="F626" s="55"/>
      <c r="G626" s="55"/>
    </row>
    <row r="627" spans="4:7" ht="15.75" customHeight="1">
      <c r="D627" s="55"/>
      <c r="F627" s="55"/>
      <c r="G627" s="55"/>
    </row>
    <row r="628" spans="4:7" ht="15.75" customHeight="1">
      <c r="D628" s="55"/>
      <c r="F628" s="55"/>
      <c r="G628" s="55"/>
    </row>
    <row r="629" spans="4:7" ht="15.75" customHeight="1">
      <c r="D629" s="55"/>
      <c r="F629" s="55"/>
      <c r="G629" s="55"/>
    </row>
    <row r="630" spans="4:7" ht="15.75" customHeight="1">
      <c r="D630" s="55"/>
      <c r="F630" s="55"/>
      <c r="G630" s="55"/>
    </row>
    <row r="631" spans="4:7" ht="15.75" customHeight="1">
      <c r="D631" s="55"/>
      <c r="F631" s="55"/>
      <c r="G631" s="55"/>
    </row>
    <row r="632" spans="4:7" ht="15.75" customHeight="1">
      <c r="D632" s="55"/>
      <c r="F632" s="55"/>
      <c r="G632" s="55"/>
    </row>
    <row r="633" spans="4:7" ht="15.75" customHeight="1">
      <c r="D633" s="55"/>
      <c r="F633" s="55"/>
      <c r="G633" s="55"/>
    </row>
    <row r="634" spans="4:7" ht="15.75" customHeight="1">
      <c r="D634" s="55"/>
      <c r="F634" s="55"/>
      <c r="G634" s="55"/>
    </row>
    <row r="635" spans="4:7" ht="15.75" customHeight="1">
      <c r="D635" s="55"/>
      <c r="F635" s="55"/>
      <c r="G635" s="55"/>
    </row>
    <row r="636" spans="4:7" ht="15.75" customHeight="1">
      <c r="D636" s="55"/>
      <c r="F636" s="55"/>
      <c r="G636" s="55"/>
    </row>
    <row r="637" spans="4:7" ht="15.75" customHeight="1">
      <c r="D637" s="55"/>
      <c r="F637" s="55"/>
      <c r="G637" s="55"/>
    </row>
    <row r="638" spans="4:7" ht="15.75" customHeight="1">
      <c r="D638" s="55"/>
      <c r="F638" s="55"/>
      <c r="G638" s="55"/>
    </row>
    <row r="639" spans="4:7" ht="15.75" customHeight="1">
      <c r="D639" s="55"/>
      <c r="F639" s="55"/>
      <c r="G639" s="55"/>
    </row>
    <row r="640" spans="4:7" ht="15.75" customHeight="1">
      <c r="D640" s="55"/>
      <c r="F640" s="55"/>
      <c r="G640" s="55"/>
    </row>
    <row r="641" spans="4:7" ht="15.75" customHeight="1">
      <c r="D641" s="55"/>
      <c r="F641" s="55"/>
      <c r="G641" s="55"/>
    </row>
    <row r="642" spans="4:7" ht="15.75" customHeight="1">
      <c r="D642" s="55"/>
      <c r="F642" s="55"/>
      <c r="G642" s="55"/>
    </row>
    <row r="643" spans="4:7" ht="15.75" customHeight="1">
      <c r="D643" s="55"/>
      <c r="F643" s="55"/>
      <c r="G643" s="55"/>
    </row>
    <row r="644" spans="4:7" ht="15.75" customHeight="1">
      <c r="D644" s="55"/>
      <c r="F644" s="55"/>
      <c r="G644" s="55"/>
    </row>
    <row r="645" spans="4:7" ht="15.75" customHeight="1">
      <c r="D645" s="55"/>
      <c r="F645" s="55"/>
      <c r="G645" s="55"/>
    </row>
    <row r="646" spans="4:7" ht="15.75" customHeight="1">
      <c r="D646" s="55"/>
      <c r="F646" s="55"/>
      <c r="G646" s="55"/>
    </row>
    <row r="647" spans="4:7" ht="15.75" customHeight="1">
      <c r="D647" s="55"/>
      <c r="F647" s="55"/>
      <c r="G647" s="55"/>
    </row>
    <row r="648" spans="4:7" ht="15.75" customHeight="1">
      <c r="D648" s="55"/>
      <c r="F648" s="55"/>
      <c r="G648" s="55"/>
    </row>
    <row r="649" spans="4:7" ht="15.75" customHeight="1">
      <c r="D649" s="55"/>
      <c r="F649" s="55"/>
      <c r="G649" s="55"/>
    </row>
    <row r="650" spans="4:7" ht="15.75" customHeight="1">
      <c r="D650" s="55"/>
      <c r="F650" s="55"/>
      <c r="G650" s="55"/>
    </row>
    <row r="651" spans="4:7" ht="15.75" customHeight="1">
      <c r="D651" s="55"/>
      <c r="F651" s="55"/>
      <c r="G651" s="55"/>
    </row>
    <row r="652" spans="4:7" ht="15.75" customHeight="1">
      <c r="D652" s="55"/>
      <c r="F652" s="55"/>
      <c r="G652" s="55"/>
    </row>
    <row r="653" spans="4:7" ht="15.75" customHeight="1">
      <c r="D653" s="55"/>
      <c r="F653" s="55"/>
      <c r="G653" s="55"/>
    </row>
    <row r="654" spans="4:7" ht="15.75" customHeight="1">
      <c r="D654" s="55"/>
      <c r="F654" s="55"/>
      <c r="G654" s="55"/>
    </row>
    <row r="655" spans="4:7" ht="15.75" customHeight="1">
      <c r="D655" s="55"/>
      <c r="F655" s="55"/>
      <c r="G655" s="55"/>
    </row>
    <row r="656" spans="4:7" ht="15.75" customHeight="1">
      <c r="D656" s="55"/>
      <c r="F656" s="55"/>
      <c r="G656" s="55"/>
    </row>
    <row r="657" spans="4:7" ht="15.75" customHeight="1">
      <c r="D657" s="55"/>
      <c r="F657" s="55"/>
      <c r="G657" s="55"/>
    </row>
    <row r="658" spans="4:7" ht="15.75" customHeight="1">
      <c r="D658" s="55"/>
      <c r="F658" s="55"/>
      <c r="G658" s="55"/>
    </row>
    <row r="659" spans="4:7" ht="15.75" customHeight="1">
      <c r="D659" s="55"/>
      <c r="F659" s="55"/>
      <c r="G659" s="55"/>
    </row>
    <row r="660" spans="4:7" ht="15.75" customHeight="1">
      <c r="D660" s="55"/>
      <c r="F660" s="55"/>
      <c r="G660" s="55"/>
    </row>
    <row r="661" spans="4:7" ht="15.75" customHeight="1">
      <c r="D661" s="55"/>
      <c r="F661" s="55"/>
      <c r="G661" s="55"/>
    </row>
    <row r="662" spans="4:7" ht="15.75" customHeight="1">
      <c r="D662" s="55"/>
      <c r="F662" s="55"/>
      <c r="G662" s="55"/>
    </row>
    <row r="663" spans="4:7" ht="15.75" customHeight="1">
      <c r="D663" s="55"/>
      <c r="F663" s="55"/>
      <c r="G663" s="55"/>
    </row>
    <row r="664" spans="4:7" ht="15.75" customHeight="1">
      <c r="D664" s="55"/>
      <c r="F664" s="55"/>
      <c r="G664" s="55"/>
    </row>
    <row r="665" spans="4:7" ht="15.75" customHeight="1">
      <c r="D665" s="55"/>
      <c r="F665" s="55"/>
      <c r="G665" s="55"/>
    </row>
    <row r="666" spans="4:7" ht="15.75" customHeight="1">
      <c r="D666" s="55"/>
      <c r="F666" s="55"/>
      <c r="G666" s="55"/>
    </row>
    <row r="667" spans="4:7" ht="15.75" customHeight="1">
      <c r="D667" s="55"/>
      <c r="F667" s="55"/>
      <c r="G667" s="55"/>
    </row>
    <row r="668" spans="4:7" ht="15.75" customHeight="1">
      <c r="D668" s="55"/>
      <c r="F668" s="55"/>
      <c r="G668" s="55"/>
    </row>
    <row r="669" spans="4:7" ht="15.75" customHeight="1">
      <c r="D669" s="55"/>
      <c r="F669" s="55"/>
      <c r="G669" s="55"/>
    </row>
    <row r="670" spans="4:7" ht="15.75" customHeight="1">
      <c r="D670" s="55"/>
      <c r="F670" s="55"/>
      <c r="G670" s="55"/>
    </row>
    <row r="671" spans="4:7" ht="15.75" customHeight="1">
      <c r="D671" s="55"/>
      <c r="F671" s="55"/>
      <c r="G671" s="55"/>
    </row>
    <row r="672" spans="4:7" ht="15.75" customHeight="1">
      <c r="D672" s="55"/>
      <c r="F672" s="55"/>
      <c r="G672" s="55"/>
    </row>
    <row r="673" spans="4:7" ht="15.75" customHeight="1">
      <c r="D673" s="55"/>
      <c r="F673" s="55"/>
      <c r="G673" s="55"/>
    </row>
    <row r="674" spans="4:7" ht="15.75" customHeight="1">
      <c r="D674" s="55"/>
      <c r="F674" s="55"/>
      <c r="G674" s="55"/>
    </row>
    <row r="675" spans="4:7" ht="15.75" customHeight="1">
      <c r="D675" s="55"/>
      <c r="F675" s="55"/>
      <c r="G675" s="55"/>
    </row>
    <row r="676" spans="4:7" ht="15.75" customHeight="1">
      <c r="D676" s="55"/>
      <c r="F676" s="55"/>
      <c r="G676" s="55"/>
    </row>
    <row r="677" spans="4:7" ht="15.75" customHeight="1">
      <c r="D677" s="55"/>
      <c r="F677" s="55"/>
      <c r="G677" s="55"/>
    </row>
    <row r="678" spans="4:7" ht="15.75" customHeight="1">
      <c r="D678" s="55"/>
      <c r="F678" s="55"/>
      <c r="G678" s="55"/>
    </row>
    <row r="679" spans="4:7" ht="15.75" customHeight="1">
      <c r="D679" s="55"/>
      <c r="F679" s="55"/>
      <c r="G679" s="55"/>
    </row>
    <row r="680" spans="4:7" ht="15.75" customHeight="1">
      <c r="D680" s="55"/>
      <c r="F680" s="55"/>
      <c r="G680" s="55"/>
    </row>
    <row r="681" spans="4:7" ht="15.75" customHeight="1">
      <c r="D681" s="55"/>
      <c r="F681" s="55"/>
      <c r="G681" s="55"/>
    </row>
    <row r="682" spans="4:7" ht="15.75" customHeight="1">
      <c r="D682" s="55"/>
      <c r="F682" s="55"/>
      <c r="G682" s="55"/>
    </row>
    <row r="683" spans="4:7" ht="15.75" customHeight="1">
      <c r="D683" s="55"/>
      <c r="F683" s="55"/>
      <c r="G683" s="55"/>
    </row>
    <row r="684" spans="4:7" ht="15.75" customHeight="1">
      <c r="D684" s="55"/>
      <c r="F684" s="55"/>
      <c r="G684" s="55"/>
    </row>
    <row r="685" spans="4:7" ht="15.75" customHeight="1">
      <c r="D685" s="55"/>
      <c r="F685" s="55"/>
      <c r="G685" s="55"/>
    </row>
    <row r="686" spans="4:7" ht="15.75" customHeight="1">
      <c r="D686" s="55"/>
      <c r="F686" s="55"/>
      <c r="G686" s="55"/>
    </row>
    <row r="687" spans="4:7" ht="15.75" customHeight="1">
      <c r="D687" s="55"/>
      <c r="F687" s="55"/>
      <c r="G687" s="55"/>
    </row>
    <row r="688" spans="4:7" ht="15.75" customHeight="1">
      <c r="D688" s="55"/>
      <c r="F688" s="55"/>
      <c r="G688" s="55"/>
    </row>
    <row r="689" spans="4:7" ht="15.75" customHeight="1">
      <c r="D689" s="55"/>
      <c r="F689" s="55"/>
      <c r="G689" s="55"/>
    </row>
    <row r="690" spans="4:7" ht="15.75" customHeight="1">
      <c r="D690" s="55"/>
      <c r="F690" s="55"/>
      <c r="G690" s="55"/>
    </row>
    <row r="691" spans="4:7" ht="15.75" customHeight="1">
      <c r="D691" s="55"/>
      <c r="F691" s="55"/>
      <c r="G691" s="55"/>
    </row>
    <row r="692" spans="4:7" ht="15.75" customHeight="1">
      <c r="D692" s="55"/>
      <c r="F692" s="55"/>
      <c r="G692" s="55"/>
    </row>
    <row r="693" spans="4:7" ht="15.75" customHeight="1">
      <c r="D693" s="55"/>
      <c r="F693" s="55"/>
      <c r="G693" s="55"/>
    </row>
    <row r="694" spans="4:7" ht="15.75" customHeight="1">
      <c r="D694" s="55"/>
      <c r="F694" s="55"/>
      <c r="G694" s="55"/>
    </row>
    <row r="695" spans="4:7" ht="15.75" customHeight="1">
      <c r="D695" s="55"/>
      <c r="F695" s="55"/>
      <c r="G695" s="55"/>
    </row>
    <row r="696" spans="4:7" ht="15.75" customHeight="1">
      <c r="D696" s="55"/>
      <c r="F696" s="55"/>
      <c r="G696" s="55"/>
    </row>
    <row r="697" spans="4:7" ht="15.75" customHeight="1">
      <c r="D697" s="55"/>
      <c r="F697" s="55"/>
      <c r="G697" s="55"/>
    </row>
    <row r="698" spans="4:7" ht="15.75" customHeight="1">
      <c r="D698" s="55"/>
      <c r="F698" s="55"/>
      <c r="G698" s="55"/>
    </row>
    <row r="699" spans="4:7" ht="15.75" customHeight="1">
      <c r="D699" s="55"/>
      <c r="F699" s="55"/>
      <c r="G699" s="55"/>
    </row>
    <row r="700" spans="4:7" ht="15.75" customHeight="1">
      <c r="D700" s="55"/>
      <c r="F700" s="55"/>
      <c r="G700" s="55"/>
    </row>
    <row r="701" spans="4:7" ht="15.75" customHeight="1">
      <c r="D701" s="55"/>
      <c r="F701" s="55"/>
      <c r="G701" s="55"/>
    </row>
    <row r="702" spans="4:7" ht="15.75" customHeight="1">
      <c r="D702" s="55"/>
      <c r="F702" s="55"/>
      <c r="G702" s="55"/>
    </row>
    <row r="703" spans="4:7" ht="15.75" customHeight="1">
      <c r="D703" s="55"/>
      <c r="F703" s="55"/>
      <c r="G703" s="55"/>
    </row>
    <row r="704" spans="4:7" ht="15.75" customHeight="1">
      <c r="D704" s="55"/>
      <c r="F704" s="55"/>
      <c r="G704" s="55"/>
    </row>
    <row r="705" spans="4:7" ht="15.75" customHeight="1">
      <c r="D705" s="55"/>
      <c r="F705" s="55"/>
      <c r="G705" s="55"/>
    </row>
    <row r="706" spans="4:7" ht="15.75" customHeight="1">
      <c r="D706" s="55"/>
      <c r="F706" s="55"/>
      <c r="G706" s="55"/>
    </row>
    <row r="707" spans="4:7" ht="15.75" customHeight="1">
      <c r="D707" s="55"/>
      <c r="F707" s="55"/>
      <c r="G707" s="55"/>
    </row>
    <row r="708" spans="4:7" ht="15.75" customHeight="1">
      <c r="D708" s="55"/>
      <c r="F708" s="55"/>
      <c r="G708" s="55"/>
    </row>
    <row r="709" spans="4:7" ht="15.75" customHeight="1">
      <c r="D709" s="55"/>
      <c r="F709" s="55"/>
      <c r="G709" s="55"/>
    </row>
    <row r="710" spans="4:7" ht="15.75" customHeight="1">
      <c r="D710" s="55"/>
      <c r="F710" s="55"/>
      <c r="G710" s="55"/>
    </row>
    <row r="711" spans="4:7" ht="15.75" customHeight="1">
      <c r="D711" s="55"/>
      <c r="F711" s="55"/>
      <c r="G711" s="55"/>
    </row>
    <row r="712" spans="4:7" ht="15.75" customHeight="1">
      <c r="D712" s="55"/>
      <c r="F712" s="55"/>
      <c r="G712" s="55"/>
    </row>
    <row r="713" spans="4:7" ht="15.75" customHeight="1">
      <c r="D713" s="55"/>
      <c r="F713" s="55"/>
      <c r="G713" s="55"/>
    </row>
    <row r="714" spans="4:7" ht="15.75" customHeight="1">
      <c r="D714" s="55"/>
      <c r="F714" s="55"/>
      <c r="G714" s="55"/>
    </row>
    <row r="715" spans="4:7" ht="15.75" customHeight="1">
      <c r="D715" s="55"/>
      <c r="F715" s="55"/>
      <c r="G715" s="55"/>
    </row>
    <row r="716" spans="4:7" ht="15.75" customHeight="1">
      <c r="D716" s="55"/>
      <c r="F716" s="55"/>
      <c r="G716" s="55"/>
    </row>
    <row r="717" spans="4:7" ht="15.75" customHeight="1">
      <c r="D717" s="55"/>
      <c r="F717" s="55"/>
      <c r="G717" s="55"/>
    </row>
    <row r="718" spans="4:7" ht="15.75" customHeight="1">
      <c r="D718" s="55"/>
      <c r="F718" s="55"/>
      <c r="G718" s="55"/>
    </row>
    <row r="719" spans="4:7" ht="15.75" customHeight="1">
      <c r="D719" s="55"/>
      <c r="F719" s="55"/>
      <c r="G719" s="55"/>
    </row>
    <row r="720" spans="4:7" ht="15.75" customHeight="1">
      <c r="D720" s="55"/>
      <c r="F720" s="55"/>
      <c r="G720" s="55"/>
    </row>
    <row r="721" spans="4:7" ht="15.75" customHeight="1">
      <c r="D721" s="55"/>
      <c r="F721" s="55"/>
      <c r="G721" s="55"/>
    </row>
    <row r="722" spans="4:7" ht="15.75" customHeight="1">
      <c r="D722" s="55"/>
      <c r="F722" s="55"/>
      <c r="G722" s="55"/>
    </row>
    <row r="723" spans="4:7" ht="15.75" customHeight="1">
      <c r="D723" s="55"/>
      <c r="F723" s="55"/>
      <c r="G723" s="55"/>
    </row>
    <row r="724" spans="4:7" ht="15.75" customHeight="1">
      <c r="D724" s="55"/>
      <c r="F724" s="55"/>
      <c r="G724" s="55"/>
    </row>
    <row r="725" spans="4:7" ht="15.75" customHeight="1">
      <c r="D725" s="55"/>
      <c r="F725" s="55"/>
      <c r="G725" s="55"/>
    </row>
    <row r="726" spans="4:7" ht="15.75" customHeight="1">
      <c r="D726" s="55"/>
      <c r="F726" s="55"/>
      <c r="G726" s="55"/>
    </row>
    <row r="727" spans="4:7" ht="15.75" customHeight="1">
      <c r="D727" s="55"/>
      <c r="F727" s="55"/>
      <c r="G727" s="55"/>
    </row>
    <row r="728" spans="4:7" ht="15.75" customHeight="1">
      <c r="D728" s="55"/>
      <c r="F728" s="55"/>
      <c r="G728" s="55"/>
    </row>
    <row r="729" spans="4:7" ht="15.75" customHeight="1">
      <c r="D729" s="55"/>
      <c r="F729" s="55"/>
      <c r="G729" s="55"/>
    </row>
    <row r="730" spans="4:7" ht="15.75" customHeight="1">
      <c r="D730" s="55"/>
      <c r="F730" s="55"/>
      <c r="G730" s="55"/>
    </row>
    <row r="731" spans="4:7" ht="15.75" customHeight="1">
      <c r="D731" s="55"/>
      <c r="F731" s="55"/>
      <c r="G731" s="55"/>
    </row>
    <row r="732" spans="4:7" ht="15.75" customHeight="1">
      <c r="D732" s="55"/>
      <c r="F732" s="55"/>
      <c r="G732" s="55"/>
    </row>
    <row r="733" spans="4:7" ht="15.75" customHeight="1">
      <c r="D733" s="55"/>
      <c r="F733" s="55"/>
      <c r="G733" s="55"/>
    </row>
    <row r="734" spans="4:7" ht="15.75" customHeight="1">
      <c r="D734" s="55"/>
      <c r="F734" s="55"/>
      <c r="G734" s="55"/>
    </row>
    <row r="735" spans="4:7" ht="15.75" customHeight="1">
      <c r="D735" s="55"/>
      <c r="F735" s="55"/>
      <c r="G735" s="55"/>
    </row>
    <row r="736" spans="4:7" ht="15.75" customHeight="1">
      <c r="D736" s="55"/>
      <c r="F736" s="55"/>
      <c r="G736" s="55"/>
    </row>
    <row r="737" spans="4:7" ht="15.75" customHeight="1">
      <c r="D737" s="55"/>
      <c r="F737" s="55"/>
      <c r="G737" s="55"/>
    </row>
    <row r="738" spans="4:7" ht="15.75" customHeight="1">
      <c r="D738" s="55"/>
      <c r="F738" s="55"/>
      <c r="G738" s="55"/>
    </row>
    <row r="739" spans="4:7" ht="15.75" customHeight="1">
      <c r="D739" s="55"/>
      <c r="F739" s="55"/>
      <c r="G739" s="55"/>
    </row>
    <row r="740" spans="4:7" ht="15.75" customHeight="1">
      <c r="D740" s="55"/>
      <c r="F740" s="55"/>
      <c r="G740" s="55"/>
    </row>
    <row r="741" spans="4:7" ht="15.75" customHeight="1">
      <c r="D741" s="55"/>
      <c r="F741" s="55"/>
      <c r="G741" s="55"/>
    </row>
    <row r="742" spans="4:7" ht="15.75" customHeight="1">
      <c r="D742" s="55"/>
      <c r="F742" s="55"/>
      <c r="G742" s="55"/>
    </row>
    <row r="743" spans="4:7" ht="15.75" customHeight="1">
      <c r="D743" s="55"/>
      <c r="F743" s="55"/>
      <c r="G743" s="55"/>
    </row>
    <row r="744" spans="4:7" ht="15.75" customHeight="1">
      <c r="D744" s="55"/>
      <c r="F744" s="55"/>
      <c r="G744" s="55"/>
    </row>
    <row r="745" spans="4:7" ht="15.75" customHeight="1">
      <c r="D745" s="55"/>
      <c r="F745" s="55"/>
      <c r="G745" s="55"/>
    </row>
    <row r="746" spans="4:7" ht="15.75" customHeight="1">
      <c r="D746" s="55"/>
      <c r="F746" s="55"/>
      <c r="G746" s="55"/>
    </row>
    <row r="747" spans="4:7" ht="15.75" customHeight="1">
      <c r="D747" s="55"/>
      <c r="F747" s="55"/>
      <c r="G747" s="55"/>
    </row>
    <row r="748" spans="4:7" ht="15.75" customHeight="1">
      <c r="D748" s="55"/>
      <c r="F748" s="55"/>
      <c r="G748" s="55"/>
    </row>
    <row r="749" spans="4:7" ht="15.75" customHeight="1">
      <c r="D749" s="55"/>
      <c r="F749" s="55"/>
      <c r="G749" s="55"/>
    </row>
    <row r="750" spans="4:7" ht="15.75" customHeight="1">
      <c r="D750" s="55"/>
      <c r="F750" s="55"/>
      <c r="G750" s="55"/>
    </row>
    <row r="751" spans="4:7" ht="15.75" customHeight="1">
      <c r="D751" s="55"/>
      <c r="F751" s="55"/>
      <c r="G751" s="55"/>
    </row>
    <row r="752" spans="4:7" ht="15.75" customHeight="1">
      <c r="D752" s="55"/>
      <c r="F752" s="55"/>
      <c r="G752" s="55"/>
    </row>
    <row r="753" spans="4:7" ht="15.75" customHeight="1">
      <c r="D753" s="55"/>
      <c r="F753" s="55"/>
      <c r="G753" s="55"/>
    </row>
    <row r="754" spans="4:7" ht="15.75" customHeight="1">
      <c r="D754" s="55"/>
      <c r="F754" s="55"/>
      <c r="G754" s="55"/>
    </row>
    <row r="755" spans="4:7" ht="15.75" customHeight="1">
      <c r="D755" s="55"/>
      <c r="F755" s="55"/>
      <c r="G755" s="55"/>
    </row>
    <row r="756" spans="4:7" ht="15.75" customHeight="1">
      <c r="D756" s="55"/>
      <c r="F756" s="55"/>
      <c r="G756" s="55"/>
    </row>
    <row r="757" spans="4:7" ht="15.75" customHeight="1">
      <c r="D757" s="55"/>
      <c r="F757" s="55"/>
      <c r="G757" s="55"/>
    </row>
    <row r="758" spans="4:7" ht="15.75" customHeight="1">
      <c r="D758" s="55"/>
      <c r="F758" s="55"/>
      <c r="G758" s="55"/>
    </row>
    <row r="759" spans="4:7" ht="15.75" customHeight="1">
      <c r="D759" s="55"/>
      <c r="F759" s="55"/>
      <c r="G759" s="55"/>
    </row>
    <row r="760" spans="4:7" ht="15.75" customHeight="1">
      <c r="D760" s="55"/>
      <c r="F760" s="55"/>
      <c r="G760" s="55"/>
    </row>
    <row r="761" spans="4:7" ht="15.75" customHeight="1">
      <c r="D761" s="55"/>
      <c r="F761" s="55"/>
      <c r="G761" s="55"/>
    </row>
    <row r="762" spans="4:7" ht="15.75" customHeight="1">
      <c r="D762" s="55"/>
      <c r="F762" s="55"/>
      <c r="G762" s="55"/>
    </row>
    <row r="763" spans="4:7" ht="15.75" customHeight="1">
      <c r="D763" s="55"/>
      <c r="F763" s="55"/>
      <c r="G763" s="55"/>
    </row>
    <row r="764" spans="4:7" ht="15.75" customHeight="1">
      <c r="D764" s="55"/>
      <c r="F764" s="55"/>
      <c r="G764" s="55"/>
    </row>
    <row r="765" spans="4:7" ht="15.75" customHeight="1">
      <c r="D765" s="55"/>
      <c r="F765" s="55"/>
      <c r="G765" s="55"/>
    </row>
    <row r="766" spans="4:7" ht="15.75" customHeight="1">
      <c r="D766" s="55"/>
      <c r="F766" s="55"/>
      <c r="G766" s="55"/>
    </row>
    <row r="767" spans="4:7" ht="15.75" customHeight="1">
      <c r="D767" s="55"/>
      <c r="F767" s="55"/>
      <c r="G767" s="55"/>
    </row>
    <row r="768" spans="4:7" ht="15.75" customHeight="1">
      <c r="D768" s="55"/>
      <c r="F768" s="55"/>
      <c r="G768" s="55"/>
    </row>
    <row r="769" spans="4:7" ht="15.75" customHeight="1">
      <c r="D769" s="55"/>
      <c r="F769" s="55"/>
      <c r="G769" s="55"/>
    </row>
    <row r="770" spans="4:7" ht="15.75" customHeight="1">
      <c r="D770" s="55"/>
      <c r="F770" s="55"/>
      <c r="G770" s="55"/>
    </row>
    <row r="771" spans="4:7" ht="15.75" customHeight="1">
      <c r="D771" s="55"/>
      <c r="F771" s="55"/>
      <c r="G771" s="55"/>
    </row>
    <row r="772" spans="4:7" ht="15.75" customHeight="1">
      <c r="D772" s="55"/>
      <c r="F772" s="55"/>
      <c r="G772" s="55"/>
    </row>
    <row r="773" spans="4:7" ht="15.75" customHeight="1">
      <c r="D773" s="55"/>
      <c r="F773" s="55"/>
      <c r="G773" s="55"/>
    </row>
    <row r="774" spans="4:7" ht="15.75" customHeight="1">
      <c r="D774" s="55"/>
      <c r="F774" s="55"/>
      <c r="G774" s="55"/>
    </row>
    <row r="775" spans="4:7" ht="15.75" customHeight="1">
      <c r="D775" s="55"/>
      <c r="F775" s="55"/>
      <c r="G775" s="55"/>
    </row>
    <row r="776" spans="4:7" ht="15.75" customHeight="1">
      <c r="D776" s="55"/>
      <c r="F776" s="55"/>
      <c r="G776" s="55"/>
    </row>
    <row r="777" spans="4:7" ht="15.75" customHeight="1">
      <c r="D777" s="55"/>
      <c r="F777" s="55"/>
      <c r="G777" s="55"/>
    </row>
    <row r="778" spans="4:7" ht="15.75" customHeight="1">
      <c r="D778" s="55"/>
      <c r="F778" s="55"/>
      <c r="G778" s="55"/>
    </row>
    <row r="779" spans="4:7" ht="15.75" customHeight="1">
      <c r="D779" s="55"/>
      <c r="F779" s="55"/>
      <c r="G779" s="55"/>
    </row>
    <row r="780" spans="4:7" ht="15.75" customHeight="1">
      <c r="D780" s="55"/>
      <c r="F780" s="55"/>
      <c r="G780" s="55"/>
    </row>
    <row r="781" spans="4:7" ht="15.75" customHeight="1">
      <c r="D781" s="55"/>
      <c r="F781" s="55"/>
      <c r="G781" s="55"/>
    </row>
    <row r="782" spans="4:7" ht="15.75" customHeight="1">
      <c r="D782" s="55"/>
      <c r="F782" s="55"/>
      <c r="G782" s="55"/>
    </row>
    <row r="783" spans="4:7" ht="15.75" customHeight="1">
      <c r="D783" s="55"/>
      <c r="F783" s="55"/>
      <c r="G783" s="55"/>
    </row>
    <row r="784" spans="4:7" ht="15.75" customHeight="1">
      <c r="D784" s="55"/>
      <c r="F784" s="55"/>
      <c r="G784" s="55"/>
    </row>
    <row r="785" spans="4:7" ht="15.75" customHeight="1">
      <c r="D785" s="55"/>
      <c r="F785" s="55"/>
      <c r="G785" s="55"/>
    </row>
    <row r="786" spans="4:7" ht="15.75" customHeight="1">
      <c r="D786" s="55"/>
      <c r="F786" s="55"/>
      <c r="G786" s="55"/>
    </row>
    <row r="787" spans="4:7" ht="15.75" customHeight="1">
      <c r="D787" s="55"/>
      <c r="F787" s="55"/>
      <c r="G787" s="55"/>
    </row>
    <row r="788" spans="4:7" ht="15.75" customHeight="1">
      <c r="D788" s="55"/>
      <c r="F788" s="55"/>
      <c r="G788" s="55"/>
    </row>
    <row r="789" spans="4:7" ht="15.75" customHeight="1">
      <c r="D789" s="55"/>
      <c r="F789" s="55"/>
      <c r="G789" s="55"/>
    </row>
    <row r="790" spans="4:7" ht="15.75" customHeight="1">
      <c r="D790" s="55"/>
      <c r="F790" s="55"/>
      <c r="G790" s="55"/>
    </row>
    <row r="791" spans="4:7" ht="15.75" customHeight="1">
      <c r="D791" s="55"/>
      <c r="F791" s="55"/>
      <c r="G791" s="55"/>
    </row>
    <row r="792" spans="4:7" ht="15.75" customHeight="1">
      <c r="D792" s="55"/>
      <c r="F792" s="55"/>
      <c r="G792" s="55"/>
    </row>
    <row r="793" spans="4:7" ht="15.75" customHeight="1">
      <c r="D793" s="55"/>
      <c r="F793" s="55"/>
      <c r="G793" s="55"/>
    </row>
    <row r="794" spans="4:7" ht="15.75" customHeight="1">
      <c r="D794" s="55"/>
      <c r="F794" s="55"/>
      <c r="G794" s="55"/>
    </row>
    <row r="795" spans="4:7" ht="15.75" customHeight="1">
      <c r="D795" s="55"/>
      <c r="F795" s="55"/>
      <c r="G795" s="55"/>
    </row>
    <row r="796" spans="4:7" ht="15.75" customHeight="1">
      <c r="D796" s="55"/>
      <c r="F796" s="55"/>
      <c r="G796" s="55"/>
    </row>
    <row r="797" spans="4:7" ht="15.75" customHeight="1">
      <c r="D797" s="55"/>
      <c r="F797" s="55"/>
      <c r="G797" s="55"/>
    </row>
    <row r="798" spans="4:7" ht="15.75" customHeight="1">
      <c r="D798" s="55"/>
      <c r="F798" s="55"/>
      <c r="G798" s="55"/>
    </row>
    <row r="799" spans="4:7" ht="15.75" customHeight="1">
      <c r="D799" s="55"/>
      <c r="F799" s="55"/>
      <c r="G799" s="55"/>
    </row>
    <row r="800" spans="4:7" ht="15.75" customHeight="1">
      <c r="D800" s="55"/>
      <c r="F800" s="55"/>
      <c r="G800" s="55"/>
    </row>
    <row r="801" spans="4:7" ht="15.75" customHeight="1">
      <c r="D801" s="55"/>
      <c r="F801" s="55"/>
      <c r="G801" s="55"/>
    </row>
    <row r="802" spans="4:7" ht="15.75" customHeight="1">
      <c r="D802" s="55"/>
      <c r="F802" s="55"/>
      <c r="G802" s="55"/>
    </row>
    <row r="803" spans="4:7" ht="15.75" customHeight="1">
      <c r="D803" s="55"/>
      <c r="F803" s="55"/>
      <c r="G803" s="55"/>
    </row>
    <row r="804" spans="4:7" ht="15.75" customHeight="1">
      <c r="D804" s="55"/>
      <c r="F804" s="55"/>
      <c r="G804" s="55"/>
    </row>
    <row r="805" spans="4:7" ht="15.75" customHeight="1">
      <c r="D805" s="55"/>
      <c r="F805" s="55"/>
      <c r="G805" s="55"/>
    </row>
    <row r="806" spans="4:7" ht="15.75" customHeight="1">
      <c r="D806" s="55"/>
      <c r="F806" s="55"/>
      <c r="G806" s="55"/>
    </row>
    <row r="807" spans="4:7" ht="15.75" customHeight="1">
      <c r="D807" s="55"/>
      <c r="F807" s="55"/>
      <c r="G807" s="55"/>
    </row>
    <row r="808" spans="4:7" ht="15.75" customHeight="1">
      <c r="D808" s="55"/>
      <c r="F808" s="55"/>
      <c r="G808" s="55"/>
    </row>
    <row r="809" spans="4:7" ht="15.75" customHeight="1">
      <c r="D809" s="55"/>
      <c r="F809" s="55"/>
      <c r="G809" s="55"/>
    </row>
    <row r="810" spans="4:7" ht="15.75" customHeight="1">
      <c r="D810" s="55"/>
      <c r="F810" s="55"/>
      <c r="G810" s="55"/>
    </row>
    <row r="811" spans="4:7" ht="15.75" customHeight="1">
      <c r="D811" s="55"/>
      <c r="F811" s="55"/>
      <c r="G811" s="55"/>
    </row>
    <row r="812" spans="4:7" ht="15.75" customHeight="1">
      <c r="D812" s="55"/>
      <c r="F812" s="55"/>
      <c r="G812" s="55"/>
    </row>
    <row r="813" spans="4:7" ht="15.75" customHeight="1">
      <c r="D813" s="55"/>
      <c r="F813" s="55"/>
      <c r="G813" s="55"/>
    </row>
    <row r="814" spans="4:7" ht="15.75" customHeight="1">
      <c r="D814" s="55"/>
      <c r="F814" s="55"/>
      <c r="G814" s="55"/>
    </row>
    <row r="815" spans="4:7" ht="15.75" customHeight="1">
      <c r="D815" s="55"/>
      <c r="F815" s="55"/>
      <c r="G815" s="55"/>
    </row>
    <row r="816" spans="4:7" ht="15.75" customHeight="1">
      <c r="D816" s="55"/>
      <c r="F816" s="55"/>
      <c r="G816" s="55"/>
    </row>
    <row r="817" spans="4:7" ht="15.75" customHeight="1">
      <c r="D817" s="55"/>
      <c r="F817" s="55"/>
      <c r="G817" s="55"/>
    </row>
    <row r="818" spans="4:7" ht="15.75" customHeight="1">
      <c r="D818" s="55"/>
      <c r="F818" s="55"/>
      <c r="G818" s="55"/>
    </row>
    <row r="819" spans="4:7" ht="15.75" customHeight="1">
      <c r="D819" s="55"/>
      <c r="F819" s="55"/>
      <c r="G819" s="55"/>
    </row>
    <row r="820" spans="4:7" ht="15.75" customHeight="1">
      <c r="D820" s="55"/>
      <c r="F820" s="55"/>
      <c r="G820" s="55"/>
    </row>
    <row r="821" spans="4:7" ht="15.75" customHeight="1">
      <c r="D821" s="55"/>
      <c r="F821" s="55"/>
      <c r="G821" s="55"/>
    </row>
    <row r="822" spans="4:7" ht="15.75" customHeight="1">
      <c r="D822" s="55"/>
      <c r="F822" s="55"/>
      <c r="G822" s="55"/>
    </row>
    <row r="823" spans="4:7" ht="15.75" customHeight="1">
      <c r="D823" s="55"/>
      <c r="F823" s="55"/>
      <c r="G823" s="55"/>
    </row>
    <row r="824" spans="4:7" ht="15.75" customHeight="1">
      <c r="D824" s="55"/>
      <c r="F824" s="55"/>
      <c r="G824" s="55"/>
    </row>
    <row r="825" spans="4:7" ht="15.75" customHeight="1">
      <c r="D825" s="55"/>
      <c r="F825" s="55"/>
      <c r="G825" s="55"/>
    </row>
    <row r="826" spans="4:7" ht="15.75" customHeight="1">
      <c r="D826" s="55"/>
      <c r="F826" s="55"/>
      <c r="G826" s="55"/>
    </row>
    <row r="827" spans="4:7" ht="15.75" customHeight="1">
      <c r="D827" s="55"/>
      <c r="F827" s="55"/>
      <c r="G827" s="55"/>
    </row>
    <row r="828" spans="4:7" ht="15.75" customHeight="1">
      <c r="D828" s="55"/>
      <c r="F828" s="55"/>
      <c r="G828" s="55"/>
    </row>
    <row r="829" spans="4:7" ht="15.75" customHeight="1">
      <c r="D829" s="55"/>
      <c r="F829" s="55"/>
      <c r="G829" s="55"/>
    </row>
    <row r="830" spans="4:7" ht="15.75" customHeight="1">
      <c r="D830" s="55"/>
      <c r="F830" s="55"/>
      <c r="G830" s="55"/>
    </row>
    <row r="831" spans="4:7" ht="15.75" customHeight="1">
      <c r="D831" s="55"/>
      <c r="F831" s="55"/>
      <c r="G831" s="55"/>
    </row>
    <row r="832" spans="4:7" ht="15.75" customHeight="1">
      <c r="D832" s="55"/>
      <c r="F832" s="55"/>
      <c r="G832" s="55"/>
    </row>
    <row r="833" spans="4:7" ht="15.75" customHeight="1">
      <c r="D833" s="55"/>
      <c r="F833" s="55"/>
      <c r="G833" s="55"/>
    </row>
    <row r="834" spans="4:7" ht="15.75" customHeight="1">
      <c r="D834" s="55"/>
      <c r="F834" s="55"/>
      <c r="G834" s="55"/>
    </row>
    <row r="835" spans="4:7" ht="15.75" customHeight="1">
      <c r="D835" s="55"/>
      <c r="F835" s="55"/>
      <c r="G835" s="55"/>
    </row>
    <row r="836" spans="4:7" ht="15.75" customHeight="1">
      <c r="D836" s="55"/>
      <c r="F836" s="55"/>
      <c r="G836" s="55"/>
    </row>
    <row r="837" spans="4:7" ht="15.75" customHeight="1">
      <c r="D837" s="55"/>
      <c r="F837" s="55"/>
      <c r="G837" s="55"/>
    </row>
    <row r="838" spans="4:7" ht="15.75" customHeight="1">
      <c r="D838" s="55"/>
      <c r="F838" s="55"/>
      <c r="G838" s="55"/>
    </row>
    <row r="839" spans="4:7" ht="15.75" customHeight="1">
      <c r="D839" s="55"/>
      <c r="F839" s="55"/>
      <c r="G839" s="55"/>
    </row>
    <row r="840" spans="4:7" ht="15.75" customHeight="1">
      <c r="D840" s="55"/>
      <c r="F840" s="55"/>
      <c r="G840" s="55"/>
    </row>
    <row r="841" spans="4:7" ht="15.75" customHeight="1">
      <c r="D841" s="55"/>
      <c r="F841" s="55"/>
      <c r="G841" s="55"/>
    </row>
    <row r="842" spans="4:7" ht="15.75" customHeight="1">
      <c r="D842" s="55"/>
      <c r="F842" s="55"/>
      <c r="G842" s="55"/>
    </row>
    <row r="843" spans="4:7" ht="15.75" customHeight="1">
      <c r="D843" s="55"/>
      <c r="F843" s="55"/>
      <c r="G843" s="55"/>
    </row>
    <row r="844" spans="4:7" ht="15.75" customHeight="1">
      <c r="D844" s="55"/>
      <c r="F844" s="55"/>
      <c r="G844" s="55"/>
    </row>
    <row r="845" spans="4:7" ht="15.75" customHeight="1">
      <c r="D845" s="55"/>
      <c r="F845" s="55"/>
      <c r="G845" s="55"/>
    </row>
    <row r="846" spans="4:7" ht="15.75" customHeight="1">
      <c r="D846" s="55"/>
      <c r="F846" s="55"/>
      <c r="G846" s="55"/>
    </row>
    <row r="847" spans="4:7" ht="15.75" customHeight="1">
      <c r="D847" s="55"/>
      <c r="F847" s="55"/>
      <c r="G847" s="55"/>
    </row>
    <row r="848" spans="4:7" ht="15.75" customHeight="1">
      <c r="D848" s="55"/>
      <c r="F848" s="55"/>
      <c r="G848" s="55"/>
    </row>
    <row r="849" spans="4:7" ht="15.75" customHeight="1">
      <c r="D849" s="55"/>
      <c r="F849" s="55"/>
      <c r="G849" s="55"/>
    </row>
    <row r="850" spans="4:7" ht="15.75" customHeight="1">
      <c r="D850" s="55"/>
      <c r="F850" s="55"/>
      <c r="G850" s="55"/>
    </row>
    <row r="851" spans="4:7" ht="15.75" customHeight="1">
      <c r="D851" s="55"/>
      <c r="F851" s="55"/>
      <c r="G851" s="55"/>
    </row>
    <row r="852" spans="4:7" ht="15.75" customHeight="1">
      <c r="D852" s="55"/>
      <c r="F852" s="55"/>
      <c r="G852" s="55"/>
    </row>
    <row r="853" spans="4:7" ht="15.75" customHeight="1">
      <c r="D853" s="55"/>
      <c r="F853" s="55"/>
      <c r="G853" s="55"/>
    </row>
    <row r="854" spans="4:7" ht="15.75" customHeight="1">
      <c r="D854" s="55"/>
      <c r="F854" s="55"/>
      <c r="G854" s="55"/>
    </row>
    <row r="855" spans="4:7" ht="15.75" customHeight="1">
      <c r="D855" s="55"/>
      <c r="F855" s="55"/>
      <c r="G855" s="55"/>
    </row>
    <row r="856" spans="4:7" ht="15.75" customHeight="1">
      <c r="D856" s="55"/>
      <c r="F856" s="55"/>
      <c r="G856" s="55"/>
    </row>
    <row r="857" spans="4:7" ht="15.75" customHeight="1">
      <c r="D857" s="55"/>
      <c r="F857" s="55"/>
      <c r="G857" s="55"/>
    </row>
    <row r="858" spans="4:7" ht="15.75" customHeight="1">
      <c r="D858" s="55"/>
      <c r="F858" s="55"/>
      <c r="G858" s="55"/>
    </row>
    <row r="859" spans="4:7" ht="15.75" customHeight="1">
      <c r="D859" s="55"/>
      <c r="F859" s="55"/>
      <c r="G859" s="55"/>
    </row>
    <row r="860" spans="4:7" ht="15.75" customHeight="1">
      <c r="D860" s="55"/>
      <c r="F860" s="55"/>
      <c r="G860" s="55"/>
    </row>
    <row r="861" spans="4:7" ht="15.75" customHeight="1">
      <c r="D861" s="55"/>
      <c r="F861" s="55"/>
      <c r="G861" s="55"/>
    </row>
    <row r="862" spans="4:7" ht="15.75" customHeight="1">
      <c r="D862" s="55"/>
      <c r="F862" s="55"/>
      <c r="G862" s="55"/>
    </row>
    <row r="863" spans="4:7" ht="15.75" customHeight="1">
      <c r="D863" s="55"/>
      <c r="F863" s="55"/>
      <c r="G863" s="55"/>
    </row>
    <row r="864" spans="4:7" ht="15.75" customHeight="1">
      <c r="D864" s="55"/>
      <c r="F864" s="55"/>
      <c r="G864" s="55"/>
    </row>
    <row r="865" spans="4:7" ht="15.75" customHeight="1">
      <c r="D865" s="55"/>
      <c r="F865" s="55"/>
      <c r="G865" s="55"/>
    </row>
    <row r="866" spans="4:7" ht="15.75" customHeight="1">
      <c r="D866" s="55"/>
      <c r="F866" s="55"/>
      <c r="G866" s="55"/>
    </row>
    <row r="867" spans="4:7" ht="15.75" customHeight="1">
      <c r="D867" s="55"/>
      <c r="F867" s="55"/>
      <c r="G867" s="55"/>
    </row>
    <row r="868" spans="4:7" ht="15.75" customHeight="1">
      <c r="D868" s="55"/>
      <c r="F868" s="55"/>
      <c r="G868" s="55"/>
    </row>
    <row r="869" spans="4:7" ht="15.75" customHeight="1">
      <c r="D869" s="55"/>
      <c r="F869" s="55"/>
      <c r="G869" s="55"/>
    </row>
    <row r="870" spans="4:7" ht="15.75" customHeight="1">
      <c r="D870" s="55"/>
      <c r="F870" s="55"/>
      <c r="G870" s="55"/>
    </row>
    <row r="871" spans="4:7" ht="15.75" customHeight="1">
      <c r="D871" s="55"/>
      <c r="F871" s="55"/>
      <c r="G871" s="55"/>
    </row>
    <row r="872" spans="4:7" ht="15.75" customHeight="1">
      <c r="D872" s="55"/>
      <c r="F872" s="55"/>
      <c r="G872" s="55"/>
    </row>
    <row r="873" spans="4:7" ht="15.75" customHeight="1">
      <c r="D873" s="55"/>
      <c r="F873" s="55"/>
      <c r="G873" s="55"/>
    </row>
    <row r="874" spans="4:7" ht="15.75" customHeight="1">
      <c r="D874" s="55"/>
      <c r="F874" s="55"/>
      <c r="G874" s="55"/>
    </row>
    <row r="875" spans="4:7" ht="15.75" customHeight="1">
      <c r="D875" s="55"/>
      <c r="F875" s="55"/>
      <c r="G875" s="55"/>
    </row>
    <row r="876" spans="4:7" ht="15.75" customHeight="1">
      <c r="D876" s="55"/>
      <c r="F876" s="55"/>
      <c r="G876" s="55"/>
    </row>
    <row r="877" spans="4:7" ht="15.75" customHeight="1">
      <c r="D877" s="55"/>
      <c r="F877" s="55"/>
      <c r="G877" s="55"/>
    </row>
    <row r="878" spans="4:7" ht="15.75" customHeight="1">
      <c r="D878" s="55"/>
      <c r="F878" s="55"/>
      <c r="G878" s="55"/>
    </row>
    <row r="879" spans="4:7" ht="15.75" customHeight="1">
      <c r="D879" s="55"/>
      <c r="F879" s="55"/>
      <c r="G879" s="55"/>
    </row>
    <row r="880" spans="4:7" ht="15.75" customHeight="1">
      <c r="D880" s="55"/>
      <c r="F880" s="55"/>
      <c r="G880" s="55"/>
    </row>
    <row r="881" spans="4:7" ht="15.75" customHeight="1">
      <c r="D881" s="55"/>
      <c r="F881" s="55"/>
      <c r="G881" s="55"/>
    </row>
    <row r="882" spans="4:7" ht="15.75" customHeight="1">
      <c r="D882" s="55"/>
      <c r="F882" s="55"/>
      <c r="G882" s="55"/>
    </row>
    <row r="883" spans="4:7" ht="15.75" customHeight="1">
      <c r="D883" s="55"/>
      <c r="F883" s="55"/>
      <c r="G883" s="55"/>
    </row>
    <row r="884" spans="4:7" ht="15.75" customHeight="1">
      <c r="D884" s="55"/>
      <c r="F884" s="55"/>
      <c r="G884" s="55"/>
    </row>
    <row r="885" spans="4:7" ht="15.75" customHeight="1">
      <c r="D885" s="55"/>
      <c r="F885" s="55"/>
      <c r="G885" s="55"/>
    </row>
    <row r="886" spans="4:7" ht="15.75" customHeight="1">
      <c r="D886" s="55"/>
      <c r="F886" s="55"/>
      <c r="G886" s="55"/>
    </row>
    <row r="887" spans="4:7" ht="15.75" customHeight="1">
      <c r="D887" s="55"/>
      <c r="F887" s="55"/>
      <c r="G887" s="55"/>
    </row>
    <row r="888" spans="4:7" ht="15.75" customHeight="1">
      <c r="D888" s="55"/>
      <c r="F888" s="55"/>
      <c r="G888" s="55"/>
    </row>
    <row r="889" spans="4:7" ht="15.75" customHeight="1">
      <c r="D889" s="55"/>
      <c r="F889" s="55"/>
      <c r="G889" s="55"/>
    </row>
    <row r="890" spans="4:7" ht="15.75" customHeight="1">
      <c r="D890" s="55"/>
      <c r="F890" s="55"/>
      <c r="G890" s="55"/>
    </row>
    <row r="891" spans="4:7" ht="15.75" customHeight="1">
      <c r="D891" s="55"/>
      <c r="F891" s="55"/>
      <c r="G891" s="55"/>
    </row>
    <row r="892" spans="4:7" ht="15.75" customHeight="1">
      <c r="D892" s="55"/>
      <c r="F892" s="55"/>
      <c r="G892" s="55"/>
    </row>
    <row r="893" spans="4:7" ht="15.75" customHeight="1">
      <c r="D893" s="55"/>
      <c r="F893" s="55"/>
      <c r="G893" s="55"/>
    </row>
    <row r="894" spans="4:7" ht="15.75" customHeight="1">
      <c r="D894" s="55"/>
      <c r="F894" s="55"/>
      <c r="G894" s="55"/>
    </row>
    <row r="895" spans="4:7" ht="15.75" customHeight="1">
      <c r="D895" s="55"/>
      <c r="F895" s="55"/>
      <c r="G895" s="55"/>
    </row>
    <row r="896" spans="4:7" ht="15.75" customHeight="1">
      <c r="D896" s="55"/>
      <c r="F896" s="55"/>
      <c r="G896" s="55"/>
    </row>
    <row r="897" spans="4:7" ht="15.75" customHeight="1">
      <c r="D897" s="55"/>
      <c r="F897" s="55"/>
      <c r="G897" s="55"/>
    </row>
    <row r="898" spans="4:7" ht="15.75" customHeight="1">
      <c r="D898" s="55"/>
      <c r="F898" s="55"/>
      <c r="G898" s="55"/>
    </row>
    <row r="899" spans="4:7" ht="15.75" customHeight="1">
      <c r="D899" s="55"/>
      <c r="F899" s="55"/>
      <c r="G899" s="55"/>
    </row>
    <row r="900" spans="4:7" ht="15.75" customHeight="1">
      <c r="D900" s="55"/>
      <c r="F900" s="55"/>
      <c r="G900" s="55"/>
    </row>
    <row r="901" spans="4:7" ht="15.75" customHeight="1">
      <c r="D901" s="55"/>
      <c r="F901" s="55"/>
      <c r="G901" s="55"/>
    </row>
    <row r="902" spans="4:7" ht="15.75" customHeight="1">
      <c r="D902" s="55"/>
      <c r="F902" s="55"/>
      <c r="G902" s="55"/>
    </row>
    <row r="903" spans="4:7" ht="15.75" customHeight="1">
      <c r="D903" s="55"/>
      <c r="F903" s="55"/>
      <c r="G903" s="55"/>
    </row>
    <row r="904" spans="4:7" ht="15.75" customHeight="1">
      <c r="D904" s="55"/>
      <c r="F904" s="55"/>
      <c r="G904" s="55"/>
    </row>
    <row r="905" spans="4:7" ht="15.75" customHeight="1">
      <c r="D905" s="55"/>
      <c r="F905" s="55"/>
      <c r="G905" s="55"/>
    </row>
    <row r="906" spans="4:7" ht="15.75" customHeight="1">
      <c r="D906" s="55"/>
      <c r="F906" s="55"/>
      <c r="G906" s="55"/>
    </row>
    <row r="907" spans="4:7" ht="15.75" customHeight="1">
      <c r="D907" s="55"/>
      <c r="F907" s="55"/>
      <c r="G907" s="55"/>
    </row>
    <row r="908" spans="4:7" ht="15.75" customHeight="1">
      <c r="D908" s="55"/>
      <c r="F908" s="55"/>
      <c r="G908" s="55"/>
    </row>
    <row r="909" spans="4:7" ht="15.75" customHeight="1">
      <c r="D909" s="55"/>
      <c r="F909" s="55"/>
      <c r="G909" s="55"/>
    </row>
    <row r="910" spans="4:7" ht="15.75" customHeight="1">
      <c r="D910" s="55"/>
      <c r="F910" s="55"/>
      <c r="G910" s="55"/>
    </row>
    <row r="911" spans="4:7" ht="15.75" customHeight="1">
      <c r="D911" s="55"/>
      <c r="F911" s="55"/>
      <c r="G911" s="55"/>
    </row>
    <row r="912" spans="4:7" ht="15.75" customHeight="1">
      <c r="D912" s="55"/>
      <c r="F912" s="55"/>
      <c r="G912" s="55"/>
    </row>
    <row r="913" spans="4:7" ht="15.75" customHeight="1">
      <c r="D913" s="55"/>
      <c r="F913" s="55"/>
      <c r="G913" s="55"/>
    </row>
    <row r="914" spans="4:7" ht="15.75" customHeight="1">
      <c r="D914" s="55"/>
      <c r="F914" s="55"/>
      <c r="G914" s="55"/>
    </row>
    <row r="915" spans="4:7" ht="15.75" customHeight="1">
      <c r="D915" s="55"/>
      <c r="F915" s="55"/>
      <c r="G915" s="55"/>
    </row>
    <row r="916" spans="4:7" ht="15.75" customHeight="1">
      <c r="D916" s="55"/>
      <c r="F916" s="55"/>
      <c r="G916" s="55"/>
    </row>
    <row r="917" spans="4:7" ht="15.75" customHeight="1">
      <c r="D917" s="55"/>
      <c r="F917" s="55"/>
      <c r="G917" s="55"/>
    </row>
    <row r="918" spans="4:7" ht="15.75" customHeight="1">
      <c r="D918" s="55"/>
      <c r="F918" s="55"/>
      <c r="G918" s="55"/>
    </row>
    <row r="919" spans="4:7" ht="15.75" customHeight="1">
      <c r="D919" s="55"/>
      <c r="F919" s="55"/>
      <c r="G919" s="55"/>
    </row>
    <row r="920" spans="4:7" ht="15.75" customHeight="1">
      <c r="D920" s="55"/>
      <c r="F920" s="55"/>
      <c r="G920" s="55"/>
    </row>
    <row r="921" spans="4:7" ht="15.75" customHeight="1">
      <c r="D921" s="55"/>
      <c r="F921" s="55"/>
      <c r="G921" s="55"/>
    </row>
    <row r="922" spans="4:7" ht="15.75" customHeight="1">
      <c r="D922" s="55"/>
      <c r="F922" s="55"/>
      <c r="G922" s="55"/>
    </row>
    <row r="923" spans="4:7" ht="15.75" customHeight="1">
      <c r="D923" s="55"/>
      <c r="F923" s="55"/>
      <c r="G923" s="55"/>
    </row>
    <row r="924" spans="4:7" ht="15.75" customHeight="1">
      <c r="D924" s="55"/>
      <c r="F924" s="55"/>
      <c r="G924" s="55"/>
    </row>
    <row r="925" spans="4:7" ht="15.75" customHeight="1">
      <c r="D925" s="55"/>
      <c r="F925" s="55"/>
      <c r="G925" s="55"/>
    </row>
    <row r="926" spans="4:7" ht="15.75" customHeight="1">
      <c r="D926" s="55"/>
      <c r="F926" s="55"/>
      <c r="G926" s="55"/>
    </row>
    <row r="927" spans="4:7" ht="15.75" customHeight="1">
      <c r="D927" s="55"/>
      <c r="F927" s="55"/>
      <c r="G927" s="55"/>
    </row>
    <row r="928" spans="4:7" ht="15.75" customHeight="1">
      <c r="D928" s="55"/>
      <c r="F928" s="55"/>
      <c r="G928" s="55"/>
    </row>
    <row r="929" spans="4:7" ht="15.75" customHeight="1">
      <c r="D929" s="55"/>
      <c r="F929" s="55"/>
      <c r="G929" s="55"/>
    </row>
    <row r="930" spans="4:7" ht="15.75" customHeight="1">
      <c r="D930" s="55"/>
      <c r="F930" s="55"/>
      <c r="G930" s="55"/>
    </row>
    <row r="931" spans="4:7" ht="15.75" customHeight="1">
      <c r="D931" s="55"/>
      <c r="F931" s="55"/>
      <c r="G931" s="55"/>
    </row>
    <row r="932" spans="4:7" ht="15.75" customHeight="1">
      <c r="D932" s="55"/>
      <c r="F932" s="55"/>
      <c r="G932" s="55"/>
    </row>
    <row r="933" spans="4:7" ht="15.75" customHeight="1">
      <c r="D933" s="55"/>
      <c r="F933" s="55"/>
      <c r="G933" s="55"/>
    </row>
    <row r="934" spans="4:7" ht="15.75" customHeight="1">
      <c r="D934" s="55"/>
      <c r="F934" s="55"/>
      <c r="G934" s="55"/>
    </row>
    <row r="935" spans="4:7" ht="15.75" customHeight="1">
      <c r="D935" s="55"/>
      <c r="F935" s="55"/>
      <c r="G935" s="55"/>
    </row>
    <row r="936" spans="4:7" ht="15.75" customHeight="1">
      <c r="D936" s="55"/>
      <c r="F936" s="55"/>
      <c r="G936" s="55"/>
    </row>
    <row r="937" spans="4:7" ht="15.75" customHeight="1">
      <c r="D937" s="55"/>
      <c r="F937" s="55"/>
      <c r="G937" s="55"/>
    </row>
    <row r="938" spans="4:7" ht="15.75" customHeight="1">
      <c r="D938" s="55"/>
      <c r="F938" s="55"/>
      <c r="G938" s="55"/>
    </row>
    <row r="939" spans="4:7" ht="15.75" customHeight="1">
      <c r="D939" s="55"/>
      <c r="F939" s="55"/>
      <c r="G939" s="55"/>
    </row>
    <row r="940" spans="4:7" ht="15.75" customHeight="1">
      <c r="D940" s="55"/>
      <c r="F940" s="55"/>
      <c r="G940" s="55"/>
    </row>
    <row r="941" spans="4:7" ht="15.75" customHeight="1">
      <c r="D941" s="55"/>
      <c r="F941" s="55"/>
      <c r="G941" s="55"/>
    </row>
    <row r="942" spans="4:7" ht="15.75" customHeight="1">
      <c r="D942" s="55"/>
      <c r="F942" s="55"/>
      <c r="G942" s="55"/>
    </row>
    <row r="943" spans="4:7" ht="15.75" customHeight="1">
      <c r="D943" s="55"/>
      <c r="F943" s="55"/>
      <c r="G943" s="55"/>
    </row>
    <row r="944" spans="4:7" ht="15.75" customHeight="1">
      <c r="D944" s="55"/>
      <c r="F944" s="55"/>
      <c r="G944" s="55"/>
    </row>
    <row r="945" spans="4:7" ht="15.75" customHeight="1">
      <c r="D945" s="55"/>
      <c r="F945" s="55"/>
      <c r="G945" s="55"/>
    </row>
    <row r="946" spans="4:7" ht="15.75" customHeight="1">
      <c r="D946" s="55"/>
      <c r="F946" s="55"/>
      <c r="G946" s="55"/>
    </row>
    <row r="947" spans="4:7" ht="15.75" customHeight="1">
      <c r="D947" s="55"/>
      <c r="F947" s="55"/>
      <c r="G947" s="55"/>
    </row>
    <row r="948" spans="4:7" ht="15.75" customHeight="1">
      <c r="D948" s="55"/>
      <c r="F948" s="55"/>
      <c r="G948" s="55"/>
    </row>
    <row r="949" spans="4:7" ht="15.75" customHeight="1">
      <c r="D949" s="55"/>
      <c r="F949" s="55"/>
      <c r="G949" s="55"/>
    </row>
    <row r="950" spans="4:7" ht="15.75" customHeight="1">
      <c r="D950" s="55"/>
      <c r="F950" s="55"/>
      <c r="G950" s="55"/>
    </row>
    <row r="951" spans="4:7" ht="15.75" customHeight="1">
      <c r="D951" s="55"/>
      <c r="F951" s="55"/>
      <c r="G951" s="55"/>
    </row>
    <row r="952" spans="4:7" ht="15.75" customHeight="1">
      <c r="D952" s="55"/>
      <c r="F952" s="55"/>
      <c r="G952" s="55"/>
    </row>
    <row r="953" spans="4:7" ht="15.75" customHeight="1">
      <c r="D953" s="55"/>
      <c r="F953" s="55"/>
      <c r="G953" s="55"/>
    </row>
    <row r="954" spans="4:7" ht="15.75" customHeight="1">
      <c r="D954" s="55"/>
      <c r="F954" s="55"/>
      <c r="G954" s="55"/>
    </row>
    <row r="955" spans="4:7" ht="15.75" customHeight="1">
      <c r="D955" s="55"/>
      <c r="F955" s="55"/>
      <c r="G955" s="55"/>
    </row>
    <row r="956" spans="4:7" ht="15.75" customHeight="1">
      <c r="D956" s="55"/>
      <c r="F956" s="55"/>
      <c r="G956" s="55"/>
    </row>
    <row r="957" spans="4:7" ht="15.75" customHeight="1">
      <c r="D957" s="55"/>
      <c r="F957" s="55"/>
      <c r="G957" s="55"/>
    </row>
    <row r="958" spans="4:7" ht="15.75" customHeight="1">
      <c r="D958" s="55"/>
      <c r="F958" s="55"/>
      <c r="G958" s="55"/>
    </row>
    <row r="959" spans="4:7" ht="15.75" customHeight="1">
      <c r="D959" s="55"/>
      <c r="F959" s="55"/>
      <c r="G959" s="55"/>
    </row>
    <row r="960" spans="4:7" ht="15.75" customHeight="1">
      <c r="D960" s="55"/>
      <c r="F960" s="55"/>
      <c r="G960" s="55"/>
    </row>
    <row r="961" spans="4:7" ht="15.75" customHeight="1">
      <c r="D961" s="55"/>
      <c r="F961" s="55"/>
      <c r="G961" s="55"/>
    </row>
    <row r="962" spans="4:7" ht="15.75" customHeight="1">
      <c r="D962" s="55"/>
      <c r="F962" s="55"/>
      <c r="G962" s="55"/>
    </row>
    <row r="963" spans="4:7" ht="15.75" customHeight="1">
      <c r="D963" s="55"/>
      <c r="F963" s="55"/>
      <c r="G963" s="55"/>
    </row>
    <row r="964" spans="4:7" ht="15.75" customHeight="1">
      <c r="D964" s="55"/>
      <c r="F964" s="55"/>
      <c r="G964" s="55"/>
    </row>
    <row r="965" spans="4:7" ht="15.75" customHeight="1">
      <c r="D965" s="55"/>
      <c r="F965" s="55"/>
      <c r="G965" s="55"/>
    </row>
    <row r="966" spans="4:7" ht="15.75" customHeight="1">
      <c r="D966" s="55"/>
      <c r="F966" s="55"/>
      <c r="G966" s="55"/>
    </row>
    <row r="967" spans="4:7" ht="15.75" customHeight="1">
      <c r="D967" s="55"/>
      <c r="F967" s="55"/>
      <c r="G967" s="55"/>
    </row>
    <row r="968" spans="4:7" ht="15.75" customHeight="1">
      <c r="D968" s="55"/>
      <c r="F968" s="55"/>
      <c r="G968" s="55"/>
    </row>
    <row r="969" spans="4:7" ht="15.75" customHeight="1">
      <c r="D969" s="55"/>
      <c r="F969" s="55"/>
      <c r="G969" s="55"/>
    </row>
    <row r="970" spans="4:7" ht="15.75" customHeight="1">
      <c r="D970" s="55"/>
      <c r="F970" s="55"/>
      <c r="G970" s="55"/>
    </row>
    <row r="971" spans="4:7" ht="15.75" customHeight="1">
      <c r="D971" s="55"/>
      <c r="F971" s="55"/>
      <c r="G971" s="55"/>
    </row>
    <row r="972" spans="4:7" ht="15.75" customHeight="1">
      <c r="D972" s="55"/>
      <c r="F972" s="55"/>
      <c r="G972" s="55"/>
    </row>
    <row r="973" spans="4:7" ht="15.75" customHeight="1">
      <c r="D973" s="55"/>
      <c r="F973" s="55"/>
      <c r="G973" s="55"/>
    </row>
    <row r="974" spans="4:7" ht="15.75" customHeight="1">
      <c r="D974" s="55"/>
      <c r="F974" s="55"/>
      <c r="G974" s="55"/>
    </row>
    <row r="975" spans="4:7" ht="15.75" customHeight="1">
      <c r="D975" s="55"/>
      <c r="F975" s="55"/>
      <c r="G975" s="55"/>
    </row>
    <row r="976" spans="4:7" ht="15.75" customHeight="1">
      <c r="D976" s="55"/>
      <c r="F976" s="55"/>
      <c r="G976" s="55"/>
    </row>
    <row r="977" spans="4:7" ht="15.75" customHeight="1">
      <c r="D977" s="55"/>
      <c r="F977" s="55"/>
      <c r="G977" s="55"/>
    </row>
    <row r="978" spans="4:7" ht="15.75" customHeight="1">
      <c r="D978" s="55"/>
      <c r="F978" s="55"/>
      <c r="G978" s="55"/>
    </row>
    <row r="979" spans="4:7" ht="15.75" customHeight="1"/>
    <row r="980" spans="4:7" ht="15.75" customHeight="1"/>
    <row r="981" spans="4:7" ht="15.75" customHeight="1"/>
  </sheetData>
  <mergeCells count="26">
    <mergeCell ref="B75:C75"/>
    <mergeCell ref="B46:C46"/>
    <mergeCell ref="N47:O47"/>
    <mergeCell ref="N48:O48"/>
    <mergeCell ref="N49:O49"/>
    <mergeCell ref="N50:O50"/>
    <mergeCell ref="N51:O51"/>
    <mergeCell ref="N52:O52"/>
    <mergeCell ref="N53:O53"/>
    <mergeCell ref="N54:O54"/>
    <mergeCell ref="N55:O55"/>
    <mergeCell ref="N56:O56"/>
    <mergeCell ref="N57:O57"/>
    <mergeCell ref="Q2:S2"/>
    <mergeCell ref="B74:C74"/>
    <mergeCell ref="B73:C73"/>
    <mergeCell ref="B69:C69"/>
    <mergeCell ref="B70:C70"/>
    <mergeCell ref="B71:C71"/>
    <mergeCell ref="B72:C72"/>
    <mergeCell ref="B87:C87"/>
    <mergeCell ref="B82:C82"/>
    <mergeCell ref="B83:C83"/>
    <mergeCell ref="B84:C84"/>
    <mergeCell ref="B85:C85"/>
    <mergeCell ref="B86:C86"/>
  </mergeCells>
  <phoneticPr fontId="66" type="noConversion"/>
  <hyperlinks>
    <hyperlink ref="E1" location="null!A6" display="Art. 4" xr:uid="{00000000-0004-0000-0500-000000000000}"/>
    <hyperlink ref="F1" location="null!A11" display="Art. 5" xr:uid="{00000000-0004-0000-0500-000001000000}"/>
    <hyperlink ref="G10" location="null!A6" display="Art. 4" xr:uid="{00000000-0004-0000-0500-000002000000}"/>
    <hyperlink ref="H10" location="null!A11" display="Art. 5" xr:uid="{00000000-0004-0000-0500-000003000000}"/>
    <hyperlink ref="G1" location="null!A6" display="Art. 4" xr:uid="{00000000-0004-0000-0500-000004000000}"/>
    <hyperlink ref="I1" location="null!A6" display="Art. 4" xr:uid="{00000000-0004-0000-0500-000005000000}"/>
    <hyperlink ref="H1" location="null!A11" display="Art. 5" xr:uid="{00000000-0004-0000-0500-000006000000}"/>
    <hyperlink ref="J1" location="null!A11" display="Art. 5" xr:uid="{00000000-0004-0000-0500-000007000000}"/>
    <hyperlink ref="K1" location="null!A11" display="Art. 5" xr:uid="{00000000-0004-0000-0500-000008000000}"/>
    <hyperlink ref="I10" location="null!A6" display="Art. 4" xr:uid="{00000000-0004-0000-0500-000009000000}"/>
    <hyperlink ref="K10" location="null!A6" display="Art. 4" xr:uid="{00000000-0004-0000-0500-00000A000000}"/>
    <hyperlink ref="M10" location="null!A11" display="Art. 5" xr:uid="{00000000-0004-0000-0500-00000B000000}"/>
    <hyperlink ref="J10" location="null!A11" display="Art. 5" xr:uid="{00000000-0004-0000-0500-00000C000000}"/>
    <hyperlink ref="L10" location="null!A11" display="Art. 5" xr:uid="{00000000-0004-0000-0500-00000D000000}"/>
    <hyperlink ref="D68" location="null!A6" display="Art. 4" xr:uid="{00000000-0004-0000-0500-00000E000000}"/>
    <hyperlink ref="E68" location="null!A11" display="Art. 5" xr:uid="{00000000-0004-0000-0500-00000F000000}"/>
    <hyperlink ref="F68" location="null!A6" display="Art. 4" xr:uid="{00000000-0004-0000-0500-000010000000}"/>
    <hyperlink ref="H68" location="null!A6" display="Art. 4" xr:uid="{00000000-0004-0000-0500-000011000000}"/>
    <hyperlink ref="J68" location="null!A11" display="Art. 5" xr:uid="{00000000-0004-0000-0500-000012000000}"/>
    <hyperlink ref="G68" location="null!A11" display="Art. 5" xr:uid="{00000000-0004-0000-0500-000013000000}"/>
    <hyperlink ref="I68" location="null!A11" display="Art. 5" xr:uid="{00000000-0004-0000-0500-000014000000}"/>
    <hyperlink ref="D81" location="null!A6" display="Art. 4" xr:uid="{00000000-0004-0000-0500-000015000000}"/>
    <hyperlink ref="E81" location="null!A11" display="Art. 5" xr:uid="{00000000-0004-0000-0500-000016000000}"/>
    <hyperlink ref="F81" location="null!A6" display="Art. 4" xr:uid="{00000000-0004-0000-0500-000017000000}"/>
    <hyperlink ref="H81" location="null!A6" display="Art. 4" xr:uid="{00000000-0004-0000-0500-000018000000}"/>
    <hyperlink ref="J81" location="null!A11" display="Art. 5" xr:uid="{00000000-0004-0000-0500-000019000000}"/>
    <hyperlink ref="G81" location="null!A11" display="Art. 5" xr:uid="{00000000-0004-0000-0500-00001A000000}"/>
    <hyperlink ref="I81" location="null!A11" display="Art. 5" xr:uid="{00000000-0004-0000-0500-00001B000000}"/>
  </hyperlink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Mode d'emploi</vt:lpstr>
      <vt:lpstr>Evaluation</vt:lpstr>
      <vt:lpstr>Résultats Globaux</vt:lpstr>
      <vt:lpstr>Maîtrise documentaire</vt:lpstr>
      <vt:lpstr>Déclaration ISO 17050</vt:lpstr>
      <vt:lpstr>Utilitaires</vt:lpstr>
      <vt:lpstr>Art._4</vt:lpstr>
      <vt:lpstr>Choix_de__VÉRACITÉ</vt:lpstr>
      <vt:lpstr>'Maîtrise documentaire'!liste</vt:lpstr>
      <vt:lpstr>liste</vt:lpstr>
      <vt:lpstr>'Déclaration ISO 17050'!Zone_d_impression</vt:lpstr>
      <vt:lpstr>Evaluation!Zone_d_impression</vt:lpstr>
      <vt:lpstr>'Maîtrise documentaire'!Zone_d_impression</vt:lpstr>
      <vt:lpstr>'Mode d''emploi'!Zone_d_impression</vt:lpstr>
      <vt:lpstr>'Résultats Globaux'!Zone_d_impression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yihan chen</cp:lastModifiedBy>
  <cp:lastPrinted>2020-02-07T13:54:31Z</cp:lastPrinted>
  <dcterms:created xsi:type="dcterms:W3CDTF">2017-02-08T20:21:22Z</dcterms:created>
  <dcterms:modified xsi:type="dcterms:W3CDTF">2020-02-07T16:16:00Z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7c057f93-c244-41ae-8b57-ce959412ca87</vt:lpwstr>
  </property>
</Properties>
</file>