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autoCompressPictures="0"/>
  <bookViews>
    <workbookView xWindow="1365" yWindow="465" windowWidth="19440" windowHeight="15600" tabRatio="811"/>
  </bookViews>
  <sheets>
    <sheet name="Mode d'emploi" sheetId="8" r:id="rId1"/>
    <sheet name="Evaluation" sheetId="3" r:id="rId2"/>
    <sheet name="Résultats Globaux" sheetId="2" r:id="rId3"/>
    <sheet name="Résultats par Article" sheetId="1" r:id="rId4"/>
    <sheet name="Maîtrise documentaire" sheetId="9" r:id="rId5"/>
    <sheet name="Déclaration ISO 17050" sheetId="6" r:id="rId6"/>
    <sheet name="Cartographie des processus" sheetId="12" r:id="rId7"/>
    <sheet name="Retroplanning" sheetId="11" r:id="rId8"/>
    <sheet name="Utilitaires" sheetId="7" state="hidden" r:id="rId9"/>
  </sheets>
  <externalReferences>
    <externalReference r:id="rId10"/>
  </externalReferences>
  <definedNames>
    <definedName name="Choix_de__VÉRACITÉ">Utilitaires!$A$3:$A$7</definedName>
    <definedName name="_xlnm.Print_Titles" localSheetId="6">'Cartographie des processus'!$1:$8</definedName>
    <definedName name="_xlnm.Print_Titles" localSheetId="1">Evaluation!$1:$11</definedName>
    <definedName name="_xlnm.Print_Titles" localSheetId="4">'Maîtrise documentaire'!$1:$8</definedName>
    <definedName name="_xlnm.Print_Titles" localSheetId="2">'Résultats Globaux'!$1:$8</definedName>
    <definedName name="_xlnm.Print_Titles" localSheetId="3">'Résultats par Article'!$1:$8</definedName>
    <definedName name="_xlnm.Print_Titles" localSheetId="7">Retroplanning!$13:$14</definedName>
    <definedName name="liste" localSheetId="6">[1]Utilitaires!$A$2:$A$7</definedName>
    <definedName name="liste" localSheetId="4">[1]Utilitaires!$A$2:$A$7</definedName>
    <definedName name="liste">Utilitaires!$A$2:$A$7</definedName>
    <definedName name="_xlnm.Print_Area" localSheetId="6">'Cartographie des processus'!$A$1:$J$33</definedName>
    <definedName name="_xlnm.Print_Area" localSheetId="5">'Déclaration ISO 17050'!$A$1:$F$34</definedName>
    <definedName name="_xlnm.Print_Area" localSheetId="1">Evaluation!$A$1:$G$104</definedName>
    <definedName name="_xlnm.Print_Area" localSheetId="4">'Maîtrise documentaire'!$A$1:$K$26</definedName>
    <definedName name="_xlnm.Print_Area" localSheetId="0">'Mode d''emploi'!$A$1:$I$30</definedName>
    <definedName name="_xlnm.Print_Area" localSheetId="2">'Résultats Globaux'!$A$1:$I$52</definedName>
    <definedName name="_xlnm.Print_Area" localSheetId="3">'Résultats par Article'!$A$1:$I$26</definedName>
    <definedName name="_xlnm.Print_Area" localSheetId="7">Retroplanning!$A$1:$I$105</definedName>
  </definedNames>
  <calcPr calcId="145621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7" l="1"/>
  <c r="E15" i="3" s="1"/>
  <c r="B6" i="7"/>
  <c r="B5" i="7"/>
  <c r="B4" i="7"/>
  <c r="B3" i="7"/>
  <c r="E16" i="3"/>
  <c r="F6" i="1" l="1"/>
  <c r="C8" i="1"/>
  <c r="B8" i="1"/>
  <c r="G6" i="2"/>
  <c r="F30" i="6"/>
  <c r="D30" i="6"/>
  <c r="A2" i="7"/>
  <c r="D100" i="3"/>
  <c r="D103" i="3"/>
  <c r="D8" i="2"/>
  <c r="C8" i="11"/>
  <c r="A8" i="2"/>
  <c r="A8" i="11"/>
  <c r="A7" i="2"/>
  <c r="A7" i="11"/>
  <c r="A6" i="2"/>
  <c r="A6" i="11"/>
  <c r="C8" i="2"/>
  <c r="B8" i="11"/>
  <c r="C7" i="2"/>
  <c r="B7" i="11"/>
  <c r="C6" i="2"/>
  <c r="B6" i="11"/>
  <c r="H7" i="12"/>
  <c r="F7" i="12"/>
  <c r="C8" i="9"/>
  <c r="B7" i="1"/>
  <c r="B6" i="1"/>
  <c r="A6" i="6"/>
  <c r="D6" i="6"/>
  <c r="D25" i="6"/>
  <c r="D27" i="6"/>
  <c r="A9" i="6"/>
  <c r="F8" i="1"/>
  <c r="F7" i="1"/>
  <c r="G8" i="2"/>
  <c r="G7" i="2"/>
  <c r="C4" i="3"/>
  <c r="D85" i="3"/>
  <c r="D86" i="3"/>
  <c r="D92" i="3"/>
  <c r="D94" i="3"/>
  <c r="D78" i="3"/>
  <c r="D81" i="3"/>
  <c r="D33" i="3"/>
  <c r="D34" i="3"/>
  <c r="D35" i="3"/>
  <c r="D83" i="3"/>
  <c r="D40" i="3"/>
  <c r="D42" i="3"/>
  <c r="D44" i="3"/>
  <c r="D48" i="3"/>
  <c r="D51" i="3"/>
  <c r="D17" i="3"/>
  <c r="D26" i="3"/>
  <c r="D38" i="3"/>
  <c r="D57" i="3"/>
  <c r="D58" i="3"/>
  <c r="D72" i="3"/>
  <c r="D73" i="3"/>
  <c r="D74" i="3"/>
  <c r="A3" i="7"/>
  <c r="A5" i="7"/>
  <c r="A6" i="7"/>
  <c r="C3" i="7"/>
  <c r="C4" i="7"/>
  <c r="F25" i="8"/>
  <c r="D25" i="8"/>
  <c r="C5" i="7"/>
  <c r="F26" i="8"/>
  <c r="D26" i="8"/>
  <c r="C6" i="7"/>
  <c r="A7" i="7"/>
  <c r="C7" i="7"/>
  <c r="D87" i="3"/>
  <c r="D80" i="3"/>
  <c r="D82" i="3"/>
  <c r="D30" i="3"/>
  <c r="D75" i="3"/>
  <c r="D77" i="3"/>
  <c r="D89" i="3"/>
  <c r="D90" i="3"/>
  <c r="D91" i="3"/>
  <c r="D95" i="3"/>
  <c r="D96" i="3"/>
  <c r="D97" i="3"/>
  <c r="D99" i="3"/>
  <c r="D98" i="3" s="1"/>
  <c r="D102" i="3"/>
  <c r="D104" i="3"/>
  <c r="D2" i="7"/>
  <c r="F2" i="7" s="1"/>
  <c r="E2" i="7"/>
  <c r="E7" i="12"/>
  <c r="A7" i="12"/>
  <c r="A6" i="12"/>
  <c r="E8" i="2"/>
  <c r="E7" i="2"/>
  <c r="B7" i="12"/>
  <c r="B6" i="12"/>
  <c r="A5" i="12"/>
  <c r="A2" i="12"/>
  <c r="J1" i="12"/>
  <c r="F8" i="9"/>
  <c r="F6" i="9"/>
  <c r="F7" i="9"/>
  <c r="D8" i="9"/>
  <c r="E7" i="9"/>
  <c r="E6" i="9"/>
  <c r="A2" i="11"/>
  <c r="I1" i="11"/>
  <c r="A102" i="11"/>
  <c r="A99" i="11"/>
  <c r="A94" i="11"/>
  <c r="A89" i="11"/>
  <c r="A85" i="11"/>
  <c r="A80" i="11"/>
  <c r="A77" i="11"/>
  <c r="A72" i="11"/>
  <c r="A66" i="11"/>
  <c r="A61" i="11"/>
  <c r="A57" i="11"/>
  <c r="A54" i="11"/>
  <c r="A51" i="11"/>
  <c r="A48" i="11"/>
  <c r="A44" i="11"/>
  <c r="A40" i="11"/>
  <c r="A37" i="11"/>
  <c r="A33" i="11"/>
  <c r="A32" i="11"/>
  <c r="A28" i="11"/>
  <c r="A24" i="11"/>
  <c r="A20" i="11"/>
  <c r="A15" i="11"/>
  <c r="D4" i="7"/>
  <c r="F4" i="7" s="1"/>
  <c r="A12" i="2" s="1"/>
  <c r="E4" i="7"/>
  <c r="D15" i="3"/>
  <c r="D16" i="3"/>
  <c r="D18" i="3"/>
  <c r="A23" i="7"/>
  <c r="A22" i="7"/>
  <c r="A21" i="7"/>
  <c r="B21" i="7"/>
  <c r="F24" i="8"/>
  <c r="B27" i="7"/>
  <c r="D20" i="3"/>
  <c r="D21" i="3"/>
  <c r="D22" i="3"/>
  <c r="B28" i="7"/>
  <c r="D24" i="3"/>
  <c r="D25" i="3"/>
  <c r="B30" i="7"/>
  <c r="D28" i="3"/>
  <c r="D29" i="3"/>
  <c r="B29" i="7"/>
  <c r="D37" i="3"/>
  <c r="D36" i="3" s="1"/>
  <c r="B33" i="7"/>
  <c r="D41" i="3"/>
  <c r="B25" i="7"/>
  <c r="D45" i="3"/>
  <c r="D46" i="3"/>
  <c r="D49" i="3"/>
  <c r="D52" i="3"/>
  <c r="B26" i="7"/>
  <c r="D54" i="3"/>
  <c r="D55" i="3"/>
  <c r="D59" i="3"/>
  <c r="D61" i="3"/>
  <c r="D62" i="3"/>
  <c r="D63" i="3"/>
  <c r="D64" i="3"/>
  <c r="D66" i="3"/>
  <c r="D67" i="3"/>
  <c r="D68" i="3"/>
  <c r="D69" i="3"/>
  <c r="B32" i="7"/>
  <c r="A16" i="3"/>
  <c r="A17" i="3"/>
  <c r="A18" i="3"/>
  <c r="A20" i="3"/>
  <c r="A21" i="3"/>
  <c r="A22" i="3"/>
  <c r="A24" i="3"/>
  <c r="A25" i="3"/>
  <c r="A26" i="3"/>
  <c r="A28" i="3"/>
  <c r="A29" i="3"/>
  <c r="A30" i="3"/>
  <c r="A33" i="3"/>
  <c r="A34" i="3"/>
  <c r="A35" i="3"/>
  <c r="A37" i="3"/>
  <c r="A38" i="3"/>
  <c r="A40" i="3"/>
  <c r="A41" i="3"/>
  <c r="A42" i="3"/>
  <c r="A44" i="3"/>
  <c r="A45" i="3"/>
  <c r="A46" i="3"/>
  <c r="A48" i="3"/>
  <c r="A49" i="3"/>
  <c r="A51" i="3"/>
  <c r="A52" i="3"/>
  <c r="A54" i="3"/>
  <c r="A55" i="3"/>
  <c r="A57" i="3"/>
  <c r="A58" i="3"/>
  <c r="A59" i="3"/>
  <c r="A61" i="3"/>
  <c r="A62" i="3"/>
  <c r="A63" i="3"/>
  <c r="A64" i="3"/>
  <c r="A66" i="3"/>
  <c r="A67" i="3"/>
  <c r="A68" i="3"/>
  <c r="A69" i="3"/>
  <c r="A72" i="3"/>
  <c r="A73" i="3"/>
  <c r="A74" i="3"/>
  <c r="A75" i="3"/>
  <c r="A77" i="3"/>
  <c r="A78" i="3"/>
  <c r="A80" i="3"/>
  <c r="A81" i="3"/>
  <c r="A82" i="3"/>
  <c r="A83" i="3"/>
  <c r="A85" i="3"/>
  <c r="A86" i="3"/>
  <c r="A87" i="3"/>
  <c r="A89" i="3"/>
  <c r="A90" i="3"/>
  <c r="A91" i="3"/>
  <c r="A92" i="3"/>
  <c r="A94" i="3"/>
  <c r="A95" i="3"/>
  <c r="A96" i="3"/>
  <c r="A97" i="3"/>
  <c r="A99" i="3"/>
  <c r="A100" i="3"/>
  <c r="A102" i="3"/>
  <c r="A103" i="3"/>
  <c r="A104" i="3"/>
  <c r="E103" i="3"/>
  <c r="E21" i="3"/>
  <c r="A2" i="9"/>
  <c r="D5" i="9"/>
  <c r="A5" i="9"/>
  <c r="F1" i="6"/>
  <c r="K1" i="9"/>
  <c r="I1" i="1"/>
  <c r="A2" i="1"/>
  <c r="E5" i="7"/>
  <c r="D6" i="7"/>
  <c r="F6" i="7" s="1"/>
  <c r="B22" i="7"/>
  <c r="A16" i="7"/>
  <c r="A20" i="1"/>
  <c r="A15" i="7"/>
  <c r="A14" i="7"/>
  <c r="A12" i="7"/>
  <c r="A11" i="7"/>
  <c r="A44" i="2"/>
  <c r="G10" i="7"/>
  <c r="A29" i="2"/>
  <c r="D1" i="7"/>
  <c r="I1" i="2"/>
  <c r="G1" i="3"/>
  <c r="F19" i="1"/>
  <c r="B14" i="7"/>
  <c r="B12" i="7"/>
  <c r="B15" i="7"/>
  <c r="B31" i="7"/>
  <c r="D5" i="7"/>
  <c r="F5" i="7" s="1"/>
  <c r="D7" i="7"/>
  <c r="F7" i="7" s="1"/>
  <c r="D3" i="7"/>
  <c r="F3" i="7" s="1"/>
  <c r="E6" i="7"/>
  <c r="E7" i="7"/>
  <c r="E3" i="7"/>
  <c r="B52" i="2"/>
  <c r="B60" i="7"/>
  <c r="B51" i="2"/>
  <c r="B59" i="7"/>
  <c r="B50" i="2"/>
  <c r="B58" i="7"/>
  <c r="B49" i="2"/>
  <c r="B57" i="7"/>
  <c r="B48" i="2"/>
  <c r="B56" i="7"/>
  <c r="B47" i="2"/>
  <c r="B55" i="7"/>
  <c r="B42" i="2"/>
  <c r="B50" i="7"/>
  <c r="B41" i="2"/>
  <c r="B49" i="7"/>
  <c r="B40" i="2"/>
  <c r="B48" i="7"/>
  <c r="B39" i="2"/>
  <c r="B47" i="7"/>
  <c r="B38" i="2"/>
  <c r="B46" i="7"/>
  <c r="B37" i="2"/>
  <c r="B45" i="7"/>
  <c r="B36" i="2"/>
  <c r="B44" i="7"/>
  <c r="B35" i="2"/>
  <c r="B43" i="7"/>
  <c r="B34" i="2"/>
  <c r="B42" i="7"/>
  <c r="B33" i="2"/>
  <c r="B41" i="7"/>
  <c r="A36" i="7"/>
  <c r="A43" i="7"/>
  <c r="B32" i="2"/>
  <c r="B40" i="7"/>
  <c r="E73" i="3"/>
  <c r="E72" i="3"/>
  <c r="E58" i="3"/>
  <c r="B11" i="7"/>
  <c r="C52" i="2"/>
  <c r="C51" i="2"/>
  <c r="C50" i="2"/>
  <c r="C49" i="2"/>
  <c r="C48" i="2"/>
  <c r="C43" i="2"/>
  <c r="C42" i="2"/>
  <c r="C41" i="2"/>
  <c r="C40" i="2"/>
  <c r="C39" i="2"/>
  <c r="C38" i="2"/>
  <c r="C37" i="2"/>
  <c r="C36" i="2"/>
  <c r="C35" i="2"/>
  <c r="C34" i="2"/>
  <c r="B43" i="2"/>
  <c r="B51" i="7"/>
  <c r="E24" i="3"/>
  <c r="E18" i="3"/>
  <c r="E7" i="1"/>
  <c r="E6" i="1"/>
  <c r="E5" i="1"/>
  <c r="A5" i="1"/>
  <c r="A3" i="2"/>
  <c r="F8" i="2"/>
  <c r="F6" i="2"/>
  <c r="B8" i="9"/>
  <c r="B7" i="9"/>
  <c r="B6" i="9"/>
  <c r="A8" i="9"/>
  <c r="A7" i="9"/>
  <c r="A6" i="1"/>
  <c r="B46" i="2"/>
  <c r="B54" i="7"/>
  <c r="B45" i="2"/>
  <c r="B53" i="7"/>
  <c r="B31" i="2"/>
  <c r="B39" i="7"/>
  <c r="B30" i="2"/>
  <c r="B38" i="7"/>
  <c r="D32" i="6"/>
  <c r="F7" i="2"/>
  <c r="B44" i="2"/>
  <c r="B52" i="7"/>
  <c r="B29" i="2"/>
  <c r="B37" i="7"/>
  <c r="C33" i="2"/>
  <c r="C32" i="2"/>
  <c r="C31" i="2"/>
  <c r="C47" i="2"/>
  <c r="C46" i="2"/>
  <c r="C45" i="2"/>
  <c r="C30" i="2"/>
  <c r="A3" i="3"/>
  <c r="B19" i="1"/>
  <c r="A19" i="1"/>
  <c r="B10" i="1"/>
  <c r="A10" i="1"/>
  <c r="A2" i="2"/>
  <c r="A4" i="3"/>
  <c r="A2" i="3"/>
  <c r="E91" i="3"/>
  <c r="E95" i="3"/>
  <c r="E100" i="3"/>
  <c r="E68" i="3"/>
  <c r="E55" i="3"/>
  <c r="E34" i="3"/>
  <c r="E80" i="3"/>
  <c r="E75" i="3"/>
  <c r="E85" i="3"/>
  <c r="E49" i="3"/>
  <c r="E40" i="3"/>
  <c r="E52" i="3"/>
  <c r="E89" i="3"/>
  <c r="E57" i="3"/>
  <c r="E82" i="3"/>
  <c r="E62" i="3"/>
  <c r="E97" i="3"/>
  <c r="E38" i="3"/>
  <c r="E35" i="3"/>
  <c r="E64" i="3"/>
  <c r="E45" i="3"/>
  <c r="E104" i="3"/>
  <c r="E29" i="3"/>
  <c r="E46" i="3"/>
  <c r="E67" i="3"/>
  <c r="E74" i="3"/>
  <c r="E87" i="3"/>
  <c r="E81" i="3"/>
  <c r="E17" i="3"/>
  <c r="E48" i="3"/>
  <c r="E86" i="3"/>
  <c r="E96" i="3"/>
  <c r="E63" i="3"/>
  <c r="B23" i="7"/>
  <c r="A47" i="7"/>
  <c r="A45" i="7"/>
  <c r="A58" i="7"/>
  <c r="A50" i="7"/>
  <c r="E78" i="3"/>
  <c r="A57" i="7"/>
  <c r="A56" i="7"/>
  <c r="A38" i="7"/>
  <c r="A42" i="7"/>
  <c r="E77" i="3"/>
  <c r="A39" i="7"/>
  <c r="E22" i="3"/>
  <c r="A41" i="7"/>
  <c r="A51" i="7"/>
  <c r="A60" i="7"/>
  <c r="A53" i="7"/>
  <c r="A44" i="7"/>
  <c r="A55" i="7"/>
  <c r="E1" i="7"/>
  <c r="A15" i="6"/>
  <c r="A8" i="1"/>
  <c r="B15" i="6"/>
  <c r="C26" i="7"/>
  <c r="C25" i="7"/>
  <c r="C24" i="7"/>
  <c r="C23" i="7"/>
  <c r="I22" i="9"/>
  <c r="J22" i="9" s="1"/>
  <c r="E30" i="3"/>
  <c r="E41" i="3"/>
  <c r="E94" i="3"/>
  <c r="E66" i="3"/>
  <c r="E44" i="3"/>
  <c r="E102" i="3"/>
  <c r="E20" i="3"/>
  <c r="E28" i="3"/>
  <c r="B24" i="7"/>
  <c r="A59" i="7"/>
  <c r="E61" i="3"/>
  <c r="E54" i="3"/>
  <c r="E90" i="3"/>
  <c r="E26" i="3"/>
  <c r="E69" i="3"/>
  <c r="E25" i="3"/>
  <c r="E83" i="3"/>
  <c r="E42" i="3"/>
  <c r="E92" i="3"/>
  <c r="E33" i="3"/>
  <c r="E37" i="3"/>
  <c r="E51" i="3"/>
  <c r="E99" i="3"/>
  <c r="E8" i="7"/>
  <c r="C31" i="7"/>
  <c r="C22" i="7"/>
  <c r="C28" i="7"/>
  <c r="C27" i="7"/>
  <c r="C33" i="7"/>
  <c r="C30" i="7"/>
  <c r="C29" i="7"/>
  <c r="C32" i="7"/>
  <c r="A14" i="6"/>
  <c r="B14" i="6"/>
  <c r="A6" i="9"/>
  <c r="A7" i="1"/>
  <c r="F10" i="7"/>
  <c r="A46" i="7"/>
  <c r="A49" i="7"/>
  <c r="E8" i="1"/>
  <c r="A54" i="7"/>
  <c r="A48" i="7"/>
  <c r="A40" i="7"/>
  <c r="I10" i="9"/>
  <c r="D71" i="3" l="1"/>
  <c r="D84" i="3"/>
  <c r="G48" i="2" s="1"/>
  <c r="D56" i="3"/>
  <c r="G41" i="2" s="1"/>
  <c r="D65" i="3"/>
  <c r="G65" i="3" s="1"/>
  <c r="D23" i="3"/>
  <c r="G23" i="3" s="1"/>
  <c r="F32" i="2" s="1"/>
  <c r="D93" i="3"/>
  <c r="G93" i="3" s="1"/>
  <c r="D43" i="3"/>
  <c r="G37" i="2" s="1"/>
  <c r="D101" i="3"/>
  <c r="G52" i="2" s="1"/>
  <c r="D76" i="3"/>
  <c r="G46" i="2" s="1"/>
  <c r="D60" i="3"/>
  <c r="G60" i="3" s="1"/>
  <c r="D53" i="3"/>
  <c r="G53" i="3" s="1"/>
  <c r="D79" i="3"/>
  <c r="G47" i="2" s="1"/>
  <c r="D32" i="3"/>
  <c r="G34" i="2" s="1"/>
  <c r="D50" i="3"/>
  <c r="G39" i="2" s="1"/>
  <c r="D27" i="3"/>
  <c r="G33" i="2" s="1"/>
  <c r="D19" i="3"/>
  <c r="G31" i="2" s="1"/>
  <c r="D88" i="3"/>
  <c r="G49" i="2" s="1"/>
  <c r="I20" i="9"/>
  <c r="H20" i="9" s="1"/>
  <c r="I26" i="9"/>
  <c r="J26" i="9" s="1"/>
  <c r="I25" i="9"/>
  <c r="I23" i="9"/>
  <c r="J23" i="9" s="1"/>
  <c r="D39" i="3"/>
  <c r="G36" i="2" s="1"/>
  <c r="D47" i="3"/>
  <c r="G38" i="2" s="1"/>
  <c r="G35" i="2"/>
  <c r="G36" i="3"/>
  <c r="G42" i="2"/>
  <c r="E23" i="3"/>
  <c r="G98" i="3"/>
  <c r="G51" i="2"/>
  <c r="H23" i="9"/>
  <c r="G32" i="3"/>
  <c r="G71" i="3"/>
  <c r="I21" i="9"/>
  <c r="J21" i="9" s="1"/>
  <c r="G45" i="2"/>
  <c r="H22" i="9"/>
  <c r="G32" i="2"/>
  <c r="D14" i="3"/>
  <c r="G30" i="2" s="1"/>
  <c r="D11" i="1"/>
  <c r="A15" i="2"/>
  <c r="D20" i="1"/>
  <c r="G10" i="3"/>
  <c r="I27" i="2"/>
  <c r="D8" i="7"/>
  <c r="F8" i="7" s="1"/>
  <c r="A11" i="2" s="1"/>
  <c r="A11" i="1"/>
  <c r="G56" i="3" l="1"/>
  <c r="H21" i="9"/>
  <c r="H26" i="9"/>
  <c r="G47" i="3"/>
  <c r="F38" i="2" s="1"/>
  <c r="I38" i="2" s="1"/>
  <c r="G84" i="3"/>
  <c r="G27" i="3"/>
  <c r="F33" i="2" s="1"/>
  <c r="I33" i="2" s="1"/>
  <c r="G50" i="2"/>
  <c r="I32" i="2"/>
  <c r="G79" i="3"/>
  <c r="E79" i="3" s="1"/>
  <c r="G40" i="2"/>
  <c r="G43" i="2"/>
  <c r="G43" i="3"/>
  <c r="F37" i="2" s="1"/>
  <c r="I37" i="2" s="1"/>
  <c r="G76" i="3"/>
  <c r="E76" i="3" s="1"/>
  <c r="G19" i="3"/>
  <c r="E19" i="3" s="1"/>
  <c r="D70" i="3"/>
  <c r="G70" i="3" s="1"/>
  <c r="J20" i="9"/>
  <c r="G101" i="3"/>
  <c r="E101" i="3" s="1"/>
  <c r="I24" i="9"/>
  <c r="H10" i="9" s="1"/>
  <c r="G50" i="3"/>
  <c r="E50" i="3" s="1"/>
  <c r="G88" i="3"/>
  <c r="G39" i="3"/>
  <c r="F36" i="2" s="1"/>
  <c r="I36" i="2" s="1"/>
  <c r="H25" i="9"/>
  <c r="J25" i="9"/>
  <c r="E71" i="3"/>
  <c r="F45" i="2"/>
  <c r="I45" i="2" s="1"/>
  <c r="E56" i="3"/>
  <c r="F41" i="2"/>
  <c r="I41" i="2" s="1"/>
  <c r="E65" i="3"/>
  <c r="F43" i="2"/>
  <c r="F34" i="2"/>
  <c r="I34" i="2" s="1"/>
  <c r="E32" i="3"/>
  <c r="F40" i="2"/>
  <c r="E53" i="3"/>
  <c r="F46" i="2"/>
  <c r="I46" i="2" s="1"/>
  <c r="E36" i="3"/>
  <c r="F35" i="2"/>
  <c r="I35" i="2" s="1"/>
  <c r="E60" i="3"/>
  <c r="F42" i="2"/>
  <c r="I42" i="2" s="1"/>
  <c r="F50" i="2"/>
  <c r="E93" i="3"/>
  <c r="E47" i="3"/>
  <c r="E98" i="3"/>
  <c r="F51" i="2"/>
  <c r="I51" i="2" s="1"/>
  <c r="E84" i="3"/>
  <c r="F48" i="2"/>
  <c r="I48" i="2" s="1"/>
  <c r="G14" i="3"/>
  <c r="D13" i="3"/>
  <c r="G29" i="2" s="1"/>
  <c r="A10" i="3"/>
  <c r="A27" i="2"/>
  <c r="F39" i="2" l="1"/>
  <c r="I39" i="2" s="1"/>
  <c r="G12" i="7"/>
  <c r="I43" i="2"/>
  <c r="I50" i="2"/>
  <c r="I40" i="2"/>
  <c r="E43" i="3"/>
  <c r="G44" i="2"/>
  <c r="E15" i="6" s="1"/>
  <c r="E27" i="3"/>
  <c r="J24" i="9"/>
  <c r="F31" i="2"/>
  <c r="I31" i="2" s="1"/>
  <c r="F47" i="2"/>
  <c r="I47" i="2" s="1"/>
  <c r="F13" i="7"/>
  <c r="A17" i="1" s="1"/>
  <c r="F52" i="2"/>
  <c r="I52" i="2" s="1"/>
  <c r="E39" i="3"/>
  <c r="G16" i="7"/>
  <c r="G13" i="7"/>
  <c r="A26" i="1" s="1"/>
  <c r="G11" i="7"/>
  <c r="F49" i="2"/>
  <c r="I49" i="2" s="1"/>
  <c r="G14" i="7"/>
  <c r="H24" i="9"/>
  <c r="E88" i="3"/>
  <c r="G15" i="7"/>
  <c r="F44" i="2"/>
  <c r="I44" i="2" s="1"/>
  <c r="E70" i="3"/>
  <c r="G13" i="3"/>
  <c r="E13" i="3" s="1"/>
  <c r="C13" i="7"/>
  <c r="E15" i="2" s="1"/>
  <c r="A19" i="2" s="1"/>
  <c r="F16" i="7"/>
  <c r="C11" i="7"/>
  <c r="F15" i="7"/>
  <c r="E14" i="3"/>
  <c r="F11" i="7"/>
  <c r="C16" i="7"/>
  <c r="F12" i="7"/>
  <c r="F14" i="7"/>
  <c r="C15" i="7"/>
  <c r="D12" i="3"/>
  <c r="G28" i="2" s="1"/>
  <c r="C14" i="7"/>
  <c r="F30" i="2"/>
  <c r="C12" i="7"/>
  <c r="E14" i="6"/>
  <c r="G10" i="1"/>
  <c r="E14" i="7" l="1"/>
  <c r="G19" i="1"/>
  <c r="G17" i="7"/>
  <c r="E11" i="7"/>
  <c r="C10" i="3"/>
  <c r="E12" i="7"/>
  <c r="E27" i="2"/>
  <c r="I19" i="1"/>
  <c r="F15" i="6"/>
  <c r="E16" i="7"/>
  <c r="E13" i="7"/>
  <c r="E12" i="2" s="1"/>
  <c r="E15" i="7"/>
  <c r="F29" i="2"/>
  <c r="F14" i="6" s="1"/>
  <c r="C17" i="7"/>
  <c r="A18" i="2" s="1"/>
  <c r="G12" i="3"/>
  <c r="D12" i="7" s="1"/>
  <c r="I30" i="2"/>
  <c r="I29" i="2"/>
  <c r="F17" i="7"/>
  <c r="E17" i="7" l="1"/>
  <c r="E13" i="6"/>
  <c r="F13" i="6" s="1"/>
  <c r="I10" i="1"/>
  <c r="E11" i="2"/>
  <c r="D15" i="7"/>
  <c r="D11" i="7"/>
  <c r="E12" i="3"/>
  <c r="E28" i="2"/>
  <c r="D14" i="7"/>
  <c r="I28" i="2" l="1"/>
</calcChain>
</file>

<file path=xl/sharedStrings.xml><?xml version="1.0" encoding="utf-8"?>
<sst xmlns="http://schemas.openxmlformats.org/spreadsheetml/2006/main" count="1136" uniqueCount="368">
  <si>
    <t>Impression sur pages A4 100% en format horizontal</t>
  </si>
  <si>
    <t>COMMENTAIRES sur les RÉSULTATS obtenus</t>
  </si>
  <si>
    <t>Plan n°1 :</t>
  </si>
  <si>
    <t>Plan n°2 :</t>
  </si>
  <si>
    <t>Plan n°3 :</t>
  </si>
  <si>
    <t>Evaluations</t>
  </si>
  <si>
    <t>Taux %</t>
  </si>
  <si>
    <t>Niveaux de CONFORMITÉ</t>
  </si>
  <si>
    <t>Réf.</t>
    <phoneticPr fontId="0" type="noConversion"/>
  </si>
  <si>
    <t>Critères d'exigence des articles de la norme</t>
  </si>
  <si>
    <t>Evaluations</t>
    <phoneticPr fontId="0" type="noConversion"/>
  </si>
  <si>
    <t>%</t>
  </si>
  <si>
    <t>Libellés des évaluations</t>
  </si>
  <si>
    <t>Modes de preuve et commentaires</t>
  </si>
  <si>
    <t>Tous les Articles de la norme</t>
  </si>
  <si>
    <t>Art. 4</t>
  </si>
  <si>
    <t>4.1</t>
  </si>
  <si>
    <t>4.2</t>
  </si>
  <si>
    <t>Plutôt Faux</t>
  </si>
  <si>
    <t>Art. 5</t>
  </si>
  <si>
    <t>Mode d'emploi</t>
  </si>
  <si>
    <t>Insuffisant</t>
  </si>
  <si>
    <t>Conforme</t>
  </si>
  <si>
    <t xml:space="preserve"> Fiche de déclaration de conformité par une première partie - norme ISO 17050</t>
    <phoneticPr fontId="0" type="noConversion"/>
  </si>
  <si>
    <t>Enregistrement qualité : impression sur 1 page A4 100% en vertical</t>
  </si>
  <si>
    <t>Date limite de validité de la déclaration :</t>
  </si>
  <si>
    <r>
      <t xml:space="preserve">Nous avons appliqué </t>
    </r>
    <r>
      <rPr>
        <b/>
        <sz val="9"/>
        <rFont val="Arial"/>
        <family val="2"/>
      </rPr>
      <t xml:space="preserve">la meilleure rigueur d'élaboration et d'analyse </t>
    </r>
    <r>
      <rPr>
        <sz val="9"/>
        <rFont val="Arial"/>
        <family val="2"/>
      </rPr>
      <t>(évaluation par plusieurs personnes compétentes) et nous avons respecté</t>
    </r>
    <r>
      <rPr>
        <b/>
        <sz val="9"/>
        <rFont val="Arial"/>
        <family val="2"/>
      </rPr>
      <t xml:space="preserve"> les règles d'éthique professionnelle</t>
    </r>
    <r>
      <rPr>
        <sz val="9"/>
        <rFont val="Arial"/>
        <family val="2"/>
      </rPr>
      <t xml:space="preserve"> (absence de conflits d'intérêt, respect des opinions, liberté des choix) pour parvenir aux résultats ci-dessous.</t>
    </r>
  </si>
  <si>
    <t>Taux moyen</t>
  </si>
  <si>
    <t>Documents génériques</t>
  </si>
  <si>
    <t>Documents spécifiques</t>
  </si>
  <si>
    <r>
      <rPr>
        <b/>
        <sz val="9"/>
        <color indexed="39"/>
        <rFont val="Arial"/>
        <family val="2"/>
      </rPr>
      <t>Modifier les contenus bleus et mettre ensuite en</t>
    </r>
    <r>
      <rPr>
        <b/>
        <sz val="9"/>
        <color indexed="10"/>
        <rFont val="Arial"/>
        <family val="2"/>
      </rPr>
      <t xml:space="preserve"> </t>
    </r>
    <r>
      <rPr>
        <b/>
        <sz val="9"/>
        <rFont val="Arial"/>
        <family val="2"/>
      </rPr>
      <t>noir</t>
    </r>
    <r>
      <rPr>
        <b/>
        <sz val="9"/>
        <color indexed="10"/>
        <rFont val="Arial"/>
        <family val="2"/>
      </rPr>
      <t xml:space="preserve"> </t>
    </r>
    <r>
      <rPr>
        <sz val="9"/>
        <color indexed="10"/>
        <rFont val="Arial"/>
        <family val="2"/>
      </rPr>
      <t xml:space="preserve">: 
</t>
    </r>
    <r>
      <rPr>
        <sz val="9"/>
        <color indexed="39"/>
        <rFont val="Arial"/>
        <family val="2"/>
      </rPr>
      <t>Enregistrements qualité :</t>
    </r>
    <r>
      <rPr>
        <b/>
        <sz val="9"/>
        <color indexed="39"/>
        <rFont val="Arial"/>
        <family val="2"/>
      </rPr>
      <t xml:space="preserve"> </t>
    </r>
    <r>
      <rPr>
        <sz val="9"/>
        <color indexed="39"/>
        <rFont val="Arial"/>
        <family val="2"/>
      </rPr>
      <t>indiquez ceux que vous mettrez à disposition d'un auditeur. Il peut s'agir des onglets imprimés et signés de ce fichier d'autodiagnostic</t>
    </r>
  </si>
  <si>
    <r>
      <rPr>
        <b/>
        <sz val="9"/>
        <rFont val="Arial"/>
        <family val="2"/>
      </rPr>
      <t xml:space="preserve">Outil d'autodiagnostic </t>
    </r>
    <r>
      <rPr>
        <b/>
        <sz val="7.5"/>
        <rFont val="Arial"/>
        <family val="2"/>
      </rPr>
      <t xml:space="preserve">: </t>
    </r>
    <r>
      <rPr>
        <sz val="7"/>
        <rFont val="Arial Narrow"/>
        <family val="2"/>
      </rPr>
      <t>Fichier Excel® automatisé mis au point à l'Université de Technologie de Compiègne, France (www.utc.fr) - voir sa dénomination au bas de la feuille</t>
    </r>
  </si>
  <si>
    <t>Signataires</t>
  </si>
  <si>
    <t xml:space="preserve">Coordonnées professionnelles : </t>
  </si>
  <si>
    <t>Date de la déclaration (jj/mm/aaaa) :</t>
  </si>
  <si>
    <t>Date de l'autodiagnostic (jj/mm/aaaa) :</t>
  </si>
  <si>
    <t>Signature :</t>
  </si>
  <si>
    <t>Libellé du critère quand il sera choisi</t>
  </si>
  <si>
    <t>Tracage de la limite de CONFORMITÉ</t>
  </si>
  <si>
    <t>Enregistrement qualité :  A4 100% vertical</t>
    <phoneticPr fontId="0" type="noConversion"/>
  </si>
  <si>
    <t>en attente</t>
  </si>
  <si>
    <t>Faux </t>
  </si>
  <si>
    <t>Nb total de critères d'exigences</t>
  </si>
  <si>
    <t>Tracer la moyenne : total ou 0</t>
  </si>
  <si>
    <r>
      <rPr>
        <b/>
        <sz val="8"/>
        <color rgb="FF0000FF"/>
        <rFont val="Arial"/>
        <family val="2"/>
      </rPr>
      <t xml:space="preserve">Attention : </t>
    </r>
    <r>
      <rPr>
        <sz val="8"/>
        <color rgb="FF0000FF"/>
        <rFont val="Arial"/>
        <family val="2"/>
      </rPr>
      <t>Seules les cases blanches écrites en bleu peuvent être modifiées par l’utilisateur. Cela concerne toutes les parties de l’outil</t>
    </r>
  </si>
  <si>
    <t>Non applicable</t>
  </si>
  <si>
    <t>NA</t>
  </si>
  <si>
    <t>En pointillés verts : seuil minimal paramétré pour être "Conforme" : voir onglet Mode d'Emploi</t>
  </si>
  <si>
    <t>Références des documents</t>
  </si>
  <si>
    <t>Ne présente pas de non conformité</t>
  </si>
  <si>
    <r>
      <rPr>
        <sz val="6"/>
        <color theme="1"/>
        <rFont val="Arial"/>
        <family val="2"/>
      </rPr>
      <t xml:space="preserve">Libellés explicites </t>
    </r>
    <r>
      <rPr>
        <b/>
        <sz val="6"/>
        <color theme="1"/>
        <rFont val="Arial"/>
        <family val="2"/>
      </rPr>
      <t xml:space="preserve">
des niveaux de VÉRACITÉ</t>
    </r>
  </si>
  <si>
    <r>
      <rPr>
        <b/>
        <sz val="7"/>
        <color theme="1"/>
        <rFont val="Arial"/>
        <family val="2"/>
      </rPr>
      <t xml:space="preserve">Niveau 1 </t>
    </r>
    <r>
      <rPr>
        <sz val="7"/>
        <color theme="1"/>
        <rFont val="Arial"/>
        <family val="2"/>
      </rPr>
      <t>: Le critère n'est pas respecté.</t>
    </r>
  </si>
  <si>
    <r>
      <rPr>
        <b/>
        <sz val="7"/>
        <color theme="1"/>
        <rFont val="Arial"/>
        <family val="2"/>
      </rPr>
      <t xml:space="preserve">Niveau 2 </t>
    </r>
    <r>
      <rPr>
        <sz val="7"/>
        <color theme="1"/>
        <rFont val="Arial"/>
        <family val="2"/>
      </rPr>
      <t>: Le critère est aléatoirement appliqué</t>
    </r>
    <r>
      <rPr>
        <b/>
        <sz val="7"/>
        <color theme="1"/>
        <rFont val="Arial"/>
        <family val="2"/>
      </rPr>
      <t>.</t>
    </r>
  </si>
  <si>
    <r>
      <rPr>
        <sz val="8"/>
        <color theme="1"/>
        <rFont val="Arial"/>
        <family val="2"/>
      </rPr>
      <t xml:space="preserve">Niveaux de </t>
    </r>
    <r>
      <rPr>
        <b/>
        <sz val="8"/>
        <color theme="1"/>
        <rFont val="Arial"/>
        <family val="2"/>
      </rPr>
      <t>VÉRACITÉ</t>
    </r>
    <r>
      <rPr>
        <sz val="8"/>
        <color theme="1"/>
        <rFont val="Arial"/>
        <family val="2"/>
      </rPr>
      <t xml:space="preserve"> quant à la </t>
    </r>
    <r>
      <rPr>
        <b/>
        <sz val="8"/>
        <color theme="1"/>
        <rFont val="Arial"/>
        <family val="2"/>
      </rPr>
      <t>RÉALISATION</t>
    </r>
    <r>
      <rPr>
        <sz val="8"/>
        <color theme="1"/>
        <rFont val="Arial"/>
        <family val="2"/>
      </rPr>
      <t xml:space="preserve"> 
des </t>
    </r>
    <r>
      <rPr>
        <b/>
        <sz val="8"/>
        <color theme="1"/>
        <rFont val="Arial"/>
        <family val="2"/>
      </rPr>
      <t>CRITÈRES</t>
    </r>
    <r>
      <rPr>
        <sz val="8"/>
        <color theme="1"/>
        <rFont val="Arial"/>
        <family val="2"/>
      </rPr>
      <t xml:space="preserve"> et plans d'action</t>
    </r>
  </si>
  <si>
    <t xml:space="preserve"> Coordonnées :</t>
  </si>
  <si>
    <t>Commentaires (collectifs si possible)  :</t>
  </si>
  <si>
    <r>
      <t>Code couleur des critères associés 
à un mode de</t>
    </r>
    <r>
      <rPr>
        <b/>
        <sz val="8"/>
        <color rgb="FFFF0000"/>
        <rFont val="Arial"/>
        <family val="2"/>
      </rPr>
      <t xml:space="preserve"> preuve documentaire</t>
    </r>
  </si>
  <si>
    <t>Présente une non conformité mineure</t>
  </si>
  <si>
    <t>Présente une non conformité majeure</t>
  </si>
  <si>
    <r>
      <rPr>
        <sz val="6"/>
        <color theme="1"/>
        <rFont val="Arial"/>
        <family val="2"/>
      </rPr>
      <t xml:space="preserve">Choix de </t>
    </r>
    <r>
      <rPr>
        <b/>
        <sz val="6"/>
        <color theme="1"/>
        <rFont val="Arial"/>
        <family val="2"/>
      </rPr>
      <t>VÉRACITÉ</t>
    </r>
  </si>
  <si>
    <r>
      <t xml:space="preserve">Taux de </t>
    </r>
    <r>
      <rPr>
        <b/>
        <sz val="6"/>
        <color theme="1"/>
        <rFont val="Arial"/>
        <family val="2"/>
      </rPr>
      <t>VÉRACITÉ</t>
    </r>
  </si>
  <si>
    <t>4.3</t>
  </si>
  <si>
    <t>4.4</t>
  </si>
  <si>
    <t>Tableau des résultats</t>
  </si>
  <si>
    <t>Niveau moyen sur les articles de la norme</t>
  </si>
  <si>
    <t>Informations sur le diagnostic</t>
  </si>
  <si>
    <t>Informations sur l'organisme</t>
  </si>
  <si>
    <t>Organisme :</t>
  </si>
  <si>
    <t>Nb d'Articles</t>
  </si>
  <si>
    <t>&lt; = Non évalués =&gt;</t>
  </si>
  <si>
    <t>&lt;= Total évalués =&gt;</t>
  </si>
  <si>
    <t>Echelles d'évaluation utilisées</t>
  </si>
  <si>
    <t xml:space="preserve">Signature de l'animateur du diagnostic :
</t>
  </si>
  <si>
    <t>NB : Cet outil se veut être une aide et ne garantit pas une accréditation</t>
  </si>
  <si>
    <r>
      <rPr>
        <b/>
        <sz val="7"/>
        <color theme="1"/>
        <rFont val="Arial"/>
        <family val="2"/>
      </rPr>
      <t>Niveau 3</t>
    </r>
    <r>
      <rPr>
        <sz val="7"/>
        <color theme="1"/>
        <rFont val="Arial"/>
        <family val="2"/>
      </rPr>
      <t xml:space="preserve"> : Le critère est respecté et  formalisé.</t>
    </r>
  </si>
  <si>
    <t>Exigences relatives au management</t>
  </si>
  <si>
    <t>Système de management de la qualité</t>
  </si>
  <si>
    <t>Contrats de prestations</t>
  </si>
  <si>
    <t>4.5</t>
  </si>
  <si>
    <t>4.6</t>
  </si>
  <si>
    <t>Services externes et approvisionnement</t>
  </si>
  <si>
    <t>4.7</t>
  </si>
  <si>
    <t>Prestation de conseils</t>
  </si>
  <si>
    <t>4.8</t>
  </si>
  <si>
    <t>Traitement des réclamations</t>
  </si>
  <si>
    <t>4.9</t>
  </si>
  <si>
    <t>Identification et maîtrise des non-conformités</t>
  </si>
  <si>
    <t>4.10</t>
  </si>
  <si>
    <t>Actions correctives</t>
  </si>
  <si>
    <t>4.11</t>
  </si>
  <si>
    <t>4.12</t>
  </si>
  <si>
    <t>Amélioration continue</t>
  </si>
  <si>
    <t>4.13</t>
  </si>
  <si>
    <t>4.14</t>
  </si>
  <si>
    <t>4.15</t>
  </si>
  <si>
    <t>Revue de direction</t>
  </si>
  <si>
    <t>Personnel</t>
  </si>
  <si>
    <t>5.1</t>
  </si>
  <si>
    <t>Exigences techniques</t>
  </si>
  <si>
    <t>5.2</t>
  </si>
  <si>
    <t>Locaux et conditions environnementales</t>
  </si>
  <si>
    <t>5.3</t>
  </si>
  <si>
    <t>5.4</t>
  </si>
  <si>
    <t>5.5</t>
  </si>
  <si>
    <t>5.6</t>
  </si>
  <si>
    <t>Garantie de qualité des résultats</t>
  </si>
  <si>
    <t>5.7</t>
  </si>
  <si>
    <t>Processus post-analytique</t>
  </si>
  <si>
    <t>Processus analytique</t>
  </si>
  <si>
    <t>Processus préanalytique</t>
  </si>
  <si>
    <t>5.8</t>
  </si>
  <si>
    <t>Compte-rendu des résultats</t>
  </si>
  <si>
    <t>Des moyens de retour d'informations et de mesure de la satisfaction existent.</t>
  </si>
  <si>
    <t>La maîtrise en cas de non-conformité (responsabilité, reprise activité..) est définie.</t>
  </si>
  <si>
    <t>Un suivi des actions correctives est réalisé et présenté en revue de direction</t>
  </si>
  <si>
    <t>Un suivi des actions préventives est réalisé et présenté en revue de direction</t>
  </si>
  <si>
    <t>Des indicateurs qualité sont définis.</t>
  </si>
  <si>
    <t>Les objectifs du système de management sont revus.</t>
  </si>
  <si>
    <t>Plutôt vrai</t>
  </si>
  <si>
    <r>
      <rPr>
        <b/>
        <sz val="7"/>
        <color theme="1"/>
        <rFont val="Arial"/>
        <family val="2"/>
      </rPr>
      <t>Niveau 4</t>
    </r>
    <r>
      <rPr>
        <sz val="7"/>
        <color theme="1"/>
        <rFont val="Arial"/>
        <family val="2"/>
      </rPr>
      <t xml:space="preserve"> : Le critère est respecté, appliqué et prouvé par un document si nécessaire.</t>
    </r>
  </si>
  <si>
    <t>La vérification/validation de méthodes est réalisée sur site pour chacun des examens et les dossiers associés sont disponibles pour consultation.</t>
  </si>
  <si>
    <t>Titre des documents</t>
  </si>
  <si>
    <t>Réf. Articles</t>
  </si>
  <si>
    <t>N° Critères</t>
  </si>
  <si>
    <r>
      <t xml:space="preserve">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relative à la mise en œuvre des actions correctives est définie</t>
    </r>
  </si>
  <si>
    <r>
      <t xml:space="preserve">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relative à la mise en œuvre des actions préventives est définie</t>
    </r>
  </si>
  <si>
    <r>
      <t>Des</t>
    </r>
    <r>
      <rPr>
        <sz val="7"/>
        <color rgb="FFFF0000"/>
        <rFont val="Arial"/>
        <family val="2"/>
      </rPr>
      <t xml:space="preserve"> fiches de fonction</t>
    </r>
    <r>
      <rPr>
        <sz val="7"/>
        <color rgb="FF000000"/>
        <rFont val="Arial"/>
        <family val="2"/>
      </rPr>
      <t xml:space="preserve"> expliquant les qualifications requises, les responsabilités, autorités et tâches sont écrites.</t>
    </r>
  </si>
  <si>
    <r>
      <t>L'</t>
    </r>
    <r>
      <rPr>
        <sz val="7"/>
        <color rgb="FFFF0000"/>
        <rFont val="Arial"/>
        <family val="2"/>
      </rPr>
      <t>enregistrement</t>
    </r>
    <r>
      <rPr>
        <sz val="7"/>
        <color rgb="FF000000"/>
        <rFont val="Arial"/>
        <family val="2"/>
      </rPr>
      <t xml:space="preserve"> des retours d'informations du personnel est défini.</t>
    </r>
  </si>
  <si>
    <t>Des dispositions pour la gestion de la revue de direction sont définies.</t>
  </si>
  <si>
    <r>
      <t xml:space="preserve">Les actions et conclusions qui en découlent sont </t>
    </r>
    <r>
      <rPr>
        <sz val="7"/>
        <color rgb="FFFF0000"/>
        <rFont val="Arial"/>
        <family val="2"/>
      </rPr>
      <t>documentées</t>
    </r>
    <r>
      <rPr>
        <sz val="7"/>
        <color rgb="FF000000"/>
        <rFont val="Arial"/>
        <family val="2"/>
      </rPr>
      <t>,réalisées et diffusées dans des délais convenus.</t>
    </r>
  </si>
  <si>
    <r>
      <t xml:space="preserve">Les conditions ambiantes de réalisation des examens sont surveillées, contrôlées et </t>
    </r>
    <r>
      <rPr>
        <sz val="7"/>
        <color rgb="FFFF0000"/>
        <rFont val="Arial"/>
        <family val="2"/>
      </rPr>
      <t>enregitrées</t>
    </r>
    <r>
      <rPr>
        <sz val="7"/>
        <color rgb="FF000000"/>
        <rFont val="Arial"/>
        <family val="2"/>
      </rPr>
      <t>.</t>
    </r>
  </si>
  <si>
    <r>
      <t xml:space="preserve">Une stratégie </t>
    </r>
    <r>
      <rPr>
        <sz val="7"/>
        <color rgb="FFFF0000"/>
        <rFont val="Arial"/>
        <family val="2"/>
      </rPr>
      <t>documentée</t>
    </r>
    <r>
      <rPr>
        <sz val="7"/>
        <color rgb="FF000000"/>
        <rFont val="Arial"/>
        <family val="2"/>
      </rPr>
      <t xml:space="preserve"> de contrôle interne de qualité est mise en place.</t>
    </r>
  </si>
  <si>
    <r>
      <t xml:space="preserve">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de stockage des échantillons est définie.</t>
    </r>
  </si>
  <si>
    <r>
      <t>Date</t>
    </r>
    <r>
      <rPr>
        <sz val="8"/>
        <rFont val="Arial"/>
        <family val="2"/>
      </rPr>
      <t xml:space="preserve"> du diagnostic (jj/mm/aaaa): </t>
    </r>
  </si>
  <si>
    <r>
      <rPr>
        <b/>
        <sz val="8"/>
        <rFont val="Arial"/>
        <family val="2"/>
      </rPr>
      <t>Animateur</t>
    </r>
    <r>
      <rPr>
        <sz val="8"/>
        <rFont val="Arial"/>
        <family val="2"/>
      </rPr>
      <t xml:space="preserve"> du diagnostic : </t>
    </r>
  </si>
  <si>
    <r>
      <rPr>
        <b/>
        <sz val="8"/>
        <rFont val="Arial"/>
        <family val="2"/>
      </rPr>
      <t>Contact</t>
    </r>
    <r>
      <rPr>
        <sz val="8"/>
        <rFont val="Arial"/>
        <family val="2"/>
      </rPr>
      <t xml:space="preserve"> (Tél et Email) :</t>
    </r>
  </si>
  <si>
    <r>
      <rPr>
        <b/>
        <sz val="8"/>
        <rFont val="Arial"/>
        <family val="2"/>
      </rPr>
      <t>L'équipe</t>
    </r>
    <r>
      <rPr>
        <sz val="8"/>
        <rFont val="Arial"/>
        <family val="2"/>
      </rPr>
      <t xml:space="preserve"> de diagnostic :</t>
    </r>
  </si>
  <si>
    <r>
      <t>LIBELLÉS</t>
    </r>
    <r>
      <rPr>
        <sz val="8"/>
        <rFont val="Arial"/>
        <family val="2"/>
      </rPr>
      <t xml:space="preserve"> des niveaux de </t>
    </r>
    <r>
      <rPr>
        <b/>
        <sz val="8"/>
        <rFont val="Arial"/>
        <family val="2"/>
      </rPr>
      <t>CONFORMITÉ</t>
    </r>
    <r>
      <rPr>
        <sz val="8"/>
        <rFont val="Arial"/>
        <family val="2"/>
      </rPr>
      <t xml:space="preserve"> 
des </t>
    </r>
    <r>
      <rPr>
        <b/>
        <sz val="8"/>
        <rFont val="Arial"/>
        <family val="2"/>
      </rPr>
      <t>ARTICLES</t>
    </r>
    <r>
      <rPr>
        <sz val="8"/>
        <rFont val="Arial"/>
        <family val="2"/>
      </rPr>
      <t xml:space="preserve"> de la norme </t>
    </r>
  </si>
  <si>
    <r>
      <rPr>
        <sz val="6"/>
        <rFont val="Arial"/>
        <family val="2"/>
      </rPr>
      <t xml:space="preserve">Taux moyen </t>
    </r>
    <r>
      <rPr>
        <b/>
        <sz val="6"/>
        <rFont val="Arial"/>
        <family val="2"/>
      </rPr>
      <t>Minimal</t>
    </r>
  </si>
  <si>
    <r>
      <t xml:space="preserve">Taux moyen </t>
    </r>
    <r>
      <rPr>
        <b/>
        <sz val="6"/>
        <rFont val="Arial"/>
        <family val="2"/>
      </rPr>
      <t>Maximal</t>
    </r>
  </si>
  <si>
    <r>
      <t xml:space="preserve">Niveaux de </t>
    </r>
    <r>
      <rPr>
        <b/>
        <sz val="6"/>
        <rFont val="Arial"/>
        <family val="2"/>
      </rPr>
      <t>CONFORMITÉ</t>
    </r>
  </si>
  <si>
    <r>
      <t xml:space="preserve">Libellés explicites 
</t>
    </r>
    <r>
      <rPr>
        <b/>
        <sz val="6"/>
        <rFont val="Arial"/>
        <family val="2"/>
      </rPr>
      <t>des niveaux de CONFORMITÉ</t>
    </r>
  </si>
  <si>
    <r>
      <rPr>
        <b/>
        <sz val="7"/>
        <rFont val="Arial"/>
        <family val="2"/>
      </rPr>
      <t>Conformité de niveau 1</t>
    </r>
    <r>
      <rPr>
        <sz val="7"/>
        <rFont val="Arial"/>
        <family val="2"/>
      </rPr>
      <t xml:space="preserve"> :  Revoyez le fonctionnement de vos activités.</t>
    </r>
  </si>
  <si>
    <t>Informel</t>
  </si>
  <si>
    <r>
      <rPr>
        <b/>
        <sz val="7"/>
        <rFont val="Arial"/>
        <family val="2"/>
      </rPr>
      <t>Conformité de niveau 4</t>
    </r>
    <r>
      <rPr>
        <sz val="7"/>
        <rFont val="Arial"/>
        <family val="2"/>
      </rPr>
      <t xml:space="preserve"> : Félicitations, communiquez vos résultats.</t>
    </r>
  </si>
  <si>
    <t>DÉCISIONS : Plans d'action PRIORITAIRES</t>
  </si>
  <si>
    <r>
      <rPr>
        <b/>
        <sz val="8"/>
        <rFont val="Arial"/>
        <family val="2"/>
      </rPr>
      <t xml:space="preserve">REMARQUES : </t>
    </r>
    <r>
      <rPr>
        <sz val="8"/>
        <rFont val="Arial"/>
        <family val="2"/>
      </rPr>
      <t>Si des critères sont déclarés "Non applicables", ils ne sont pas pris en compte dans le calcul du score de l'évaluation finale, mais ils doivent être argumentés.</t>
    </r>
  </si>
  <si>
    <r>
      <rPr>
        <b/>
        <sz val="7"/>
        <color rgb="FF002060"/>
        <rFont val="Arial"/>
        <family val="2"/>
      </rPr>
      <t>QUOI</t>
    </r>
    <r>
      <rPr>
        <sz val="7"/>
        <color rgb="FF002060"/>
        <rFont val="Arial"/>
        <family val="2"/>
      </rPr>
      <t xml:space="preserve">
Objectifs à atteindre</t>
    </r>
  </si>
  <si>
    <r>
      <rPr>
        <b/>
        <sz val="7"/>
        <color rgb="FF002060"/>
        <rFont val="Arial"/>
        <family val="2"/>
      </rPr>
      <t>QUI</t>
    </r>
    <r>
      <rPr>
        <sz val="7"/>
        <color rgb="FF002060"/>
        <rFont val="Arial"/>
        <family val="2"/>
      </rPr>
      <t xml:space="preserve">
Interne ou Externe</t>
    </r>
  </si>
  <si>
    <r>
      <rPr>
        <b/>
        <sz val="7"/>
        <color rgb="FF002060"/>
        <rFont val="Arial"/>
        <family val="2"/>
      </rPr>
      <t>QUAND ET OÙ</t>
    </r>
    <r>
      <rPr>
        <sz val="7"/>
        <color rgb="FF002060"/>
        <rFont val="Arial"/>
        <family val="2"/>
      </rPr>
      <t xml:space="preserve">
Date et Champ d'application</t>
    </r>
  </si>
  <si>
    <t>TABLEAU de SYNTHÈSE des RÉSULTATS  de l'évaluation sur la norme</t>
  </si>
  <si>
    <t>GRAPHE "RADAR" du BILAN GLOBAL - COMMENTAIRES et PLANS D'AMÉLIORATION</t>
  </si>
  <si>
    <t>TABLEAUX DE BORD sur les niveaux de VÉRACITÉ et de CONFORMITÉ selon la norme</t>
  </si>
  <si>
    <r>
      <t xml:space="preserve">Utilisé pour  {EVALUATION} : </t>
    </r>
    <r>
      <rPr>
        <b/>
        <sz val="8"/>
        <color rgb="FFFF0000"/>
        <rFont val="Arial"/>
        <family val="2"/>
      </rPr>
      <t>classé par orde alphabétique</t>
    </r>
    <r>
      <rPr>
        <sz val="8"/>
        <rFont val="Arial"/>
        <family val="2"/>
      </rPr>
      <t xml:space="preserve"> pour calcul via liste "validation"</t>
    </r>
  </si>
  <si>
    <r>
      <rPr>
        <b/>
        <sz val="7"/>
        <rFont val="Arial"/>
        <family val="2"/>
      </rPr>
      <t>Conformité de niveau 3</t>
    </r>
    <r>
      <rPr>
        <sz val="7"/>
        <rFont val="Arial"/>
        <family val="2"/>
      </rPr>
      <t xml:space="preserve"> : Des améliorations peuvent encore être apportées par une meilleure traçabilité.</t>
    </r>
  </si>
  <si>
    <r>
      <rPr>
        <b/>
        <sz val="7"/>
        <rFont val="Arial"/>
        <family val="2"/>
      </rPr>
      <t>Conformité de niveau 2</t>
    </r>
    <r>
      <rPr>
        <sz val="7"/>
        <rFont val="Arial"/>
        <family val="2"/>
      </rPr>
      <t xml:space="preserve"> : Pérenisez et améliorez la maîtrise de vos activités.</t>
    </r>
  </si>
  <si>
    <t xml:space="preserve">Vrai </t>
  </si>
  <si>
    <r>
      <t xml:space="preserve">Total </t>
    </r>
    <r>
      <rPr>
        <b/>
        <sz val="8"/>
        <rFont val="Arial"/>
        <family val="2"/>
      </rPr>
      <t>évalués</t>
    </r>
    <r>
      <rPr>
        <sz val="8"/>
        <rFont val="Arial"/>
        <family val="2"/>
      </rPr>
      <t xml:space="preserve"> :</t>
    </r>
  </si>
  <si>
    <t>Libéllés de "VÉRACITÉ"</t>
  </si>
  <si>
    <t>Libéllés correspondants en "CONFORMITÉ"</t>
  </si>
  <si>
    <r>
      <t xml:space="preserve">NB : les seuils limites de "Conformité" sont modifiables selon les besoins
</t>
    </r>
    <r>
      <rPr>
        <sz val="8"/>
        <color rgb="FF0432FF"/>
        <rFont val="Arial"/>
        <family val="2"/>
      </rPr>
      <t>(et en toute cohérence…)</t>
    </r>
  </si>
  <si>
    <r>
      <t xml:space="preserve">Utilisé pour  {EVALUATION} : </t>
    </r>
    <r>
      <rPr>
        <b/>
        <sz val="8"/>
        <color rgb="FFFF0000"/>
        <rFont val="Arial"/>
        <family val="2"/>
      </rPr>
      <t xml:space="preserve">calcul automatique </t>
    </r>
    <r>
      <rPr>
        <sz val="8"/>
        <rFont val="Arial"/>
        <family val="2"/>
      </rPr>
      <t>selon les choix faits dans {Mode d'emploi}</t>
    </r>
  </si>
  <si>
    <t>Taux par déciles de %</t>
  </si>
  <si>
    <t>Attention : il faut prouver le côté "Non applicable" des exigences…</t>
  </si>
  <si>
    <t>&lt;= laissez les "blancs" nécéssaires au calcul dans {Evaluation}</t>
  </si>
  <si>
    <t xml:space="preserve">  …</t>
  </si>
  <si>
    <t>Il reste des critères à évaluer…</t>
  </si>
  <si>
    <t>Le critère ne peut pas être appliqué de manière justifiée</t>
  </si>
  <si>
    <r>
      <rPr>
        <b/>
        <sz val="7"/>
        <color theme="9" tint="-0.499984740745262"/>
        <rFont val="Arial"/>
        <family val="2"/>
      </rPr>
      <t>QUOI</t>
    </r>
    <r>
      <rPr>
        <sz val="7"/>
        <color theme="9" tint="-0.499984740745262"/>
        <rFont val="Arial"/>
        <family val="2"/>
      </rPr>
      <t xml:space="preserve">
Objectifs à atteindre</t>
    </r>
  </si>
  <si>
    <r>
      <rPr>
        <b/>
        <sz val="7"/>
        <color theme="9" tint="-0.499984740745262"/>
        <rFont val="Arial"/>
        <family val="2"/>
      </rPr>
      <t>QUI</t>
    </r>
    <r>
      <rPr>
        <sz val="7"/>
        <color theme="9" tint="-0.499984740745262"/>
        <rFont val="Arial"/>
        <family val="2"/>
      </rPr>
      <t xml:space="preserve">
Responsable, Equipe</t>
    </r>
  </si>
  <si>
    <t>Nb TOTAL de Sous-Articles</t>
  </si>
  <si>
    <t>Conformité moyenne :</t>
  </si>
  <si>
    <r>
      <t xml:space="preserve">Personne </t>
    </r>
    <r>
      <rPr>
        <b/>
        <i/>
        <sz val="7"/>
        <rFont val="Arial"/>
        <family val="2"/>
      </rPr>
      <t>indépendante</t>
    </r>
    <r>
      <rPr>
        <i/>
        <sz val="7"/>
        <rFont val="Arial"/>
        <family val="2"/>
      </rPr>
      <t xml:space="preserve"> à l'organisme : </t>
    </r>
  </si>
  <si>
    <r>
      <t xml:space="preserve">Personne </t>
    </r>
    <r>
      <rPr>
        <b/>
        <i/>
        <sz val="7"/>
        <rFont val="Arial"/>
        <family val="2"/>
      </rPr>
      <t>responsable</t>
    </r>
    <r>
      <rPr>
        <i/>
        <sz val="7"/>
        <rFont val="Arial"/>
        <family val="2"/>
      </rPr>
      <t xml:space="preserve"> de l'organisme : </t>
    </r>
  </si>
  <si>
    <t>Niveau de Conformité</t>
  </si>
  <si>
    <t>Couleur Art 4</t>
  </si>
  <si>
    <t>Couleur Art 5</t>
  </si>
  <si>
    <t>Radar {Résultats Globaux}</t>
  </si>
  <si>
    <t xml:space="preserve"> </t>
  </si>
  <si>
    <t>Référence Unique 
du Document</t>
  </si>
  <si>
    <t>Evaluation "Conformité"</t>
  </si>
  <si>
    <t>Absent</t>
  </si>
  <si>
    <t>Très incomplet</t>
  </si>
  <si>
    <t>Incomplet</t>
  </si>
  <si>
    <t>Presque Complet</t>
  </si>
  <si>
    <t>Documents</t>
  </si>
  <si>
    <t>Commencer la rédaction</t>
  </si>
  <si>
    <t>Améliorer la rédaction : revoyez le contenu du document</t>
  </si>
  <si>
    <t>Finaliser la rédaction : des améliorations peuvent être apportées</t>
  </si>
  <si>
    <t>Pereniser le document : maintenir à jour le document</t>
  </si>
  <si>
    <t>Consolider la rédaction : des éléments sont manquants</t>
  </si>
  <si>
    <t>”</t>
  </si>
  <si>
    <t>Complet et diffusé</t>
  </si>
  <si>
    <r>
      <t>Utilisé pour  {EVALUATION} : classé</t>
    </r>
    <r>
      <rPr>
        <b/>
        <sz val="8"/>
        <color rgb="FFFF0000"/>
        <rFont val="Arial"/>
        <family val="2"/>
      </rPr>
      <t xml:space="preserve"> par orde alphabétique </t>
    </r>
    <r>
      <rPr>
        <sz val="8"/>
        <rFont val="Arial"/>
        <family val="2"/>
      </rPr>
      <t>de la colonne A pour les calculs</t>
    </r>
  </si>
  <si>
    <t>Utilisé pour {MATRISE DOCUMENTATION}</t>
  </si>
  <si>
    <t>Libellés correspondants en "COMFORMITÉ"</t>
  </si>
  <si>
    <t>Une analyse de risque et points critiques est effectuée pour chaque méthode.Les facteurs ayant une influence sont identifiés et maîtrisés.</t>
  </si>
  <si>
    <t>Libellé du document interne 
au Laboratoire</t>
  </si>
  <si>
    <r>
      <rPr>
        <b/>
        <sz val="7"/>
        <color rgb="FF002060"/>
        <rFont val="Arial"/>
        <family val="2"/>
      </rPr>
      <t>QUAND</t>
    </r>
    <r>
      <rPr>
        <sz val="7"/>
        <color rgb="FF002060"/>
        <rFont val="Arial"/>
        <family val="2"/>
      </rPr>
      <t xml:space="preserve">
Date début 
Date fin</t>
    </r>
  </si>
  <si>
    <t>DÉCISIONS : Plans d'action PRIORITAIRES et SUIVIS</t>
  </si>
  <si>
    <r>
      <rPr>
        <b/>
        <sz val="7"/>
        <color rgb="FF002060"/>
        <rFont val="Arial"/>
        <family val="2"/>
      </rPr>
      <t>SUIVIS = RÉSULTATS OBTENUS</t>
    </r>
    <r>
      <rPr>
        <sz val="7"/>
        <color rgb="FF002060"/>
        <rFont val="Arial"/>
        <family val="2"/>
      </rPr>
      <t xml:space="preserve">
Date de l'évaluation, bilan</t>
    </r>
  </si>
  <si>
    <t>Documents nécessaires pour 
le Dossier de Gestion des Risques</t>
  </si>
  <si>
    <t>Maîtrise des documents</t>
  </si>
  <si>
    <r>
      <rPr>
        <b/>
        <sz val="7"/>
        <color theme="9" tint="-0.499984740745262"/>
        <rFont val="Arial"/>
        <family val="2"/>
      </rPr>
      <t>QUAND ET OÙ</t>
    </r>
    <r>
      <rPr>
        <sz val="7"/>
        <color theme="9" tint="-0.499984740745262"/>
        <rFont val="Arial"/>
        <family val="2"/>
      </rPr>
      <t xml:space="preserve">
Date et Application</t>
    </r>
  </si>
  <si>
    <r>
      <t xml:space="preserve">SUIVIS = RÉSULTATS OBTENUS
</t>
    </r>
    <r>
      <rPr>
        <sz val="7"/>
        <color theme="9" tint="-0.499984740745262"/>
        <rFont val="Arial"/>
        <family val="2"/>
      </rPr>
      <t>Date de l'évaluation, bilan</t>
    </r>
  </si>
  <si>
    <r>
      <t xml:space="preserve">Autre document d'appui : Mettre ici, et en </t>
    </r>
    <r>
      <rPr>
        <b/>
        <sz val="9"/>
        <color theme="1"/>
        <rFont val="Arial"/>
        <family val="2"/>
      </rPr>
      <t>noir</t>
    </r>
    <r>
      <rPr>
        <sz val="9"/>
        <color indexed="12"/>
        <rFont val="Arial"/>
        <family val="2"/>
      </rPr>
      <t>, tout autre document d'appui éventuel pour cette déclaration</t>
    </r>
  </si>
  <si>
    <t>Évaluation de la conformité - Déclaration de conformité du fournisseur (NF EN ISO/CEI 17050-1)</t>
  </si>
  <si>
    <t>Déclaration de conformité selon la norme NF EN ISO 17050 Partie 1 : Exigences générales</t>
  </si>
  <si>
    <t>Référence unique de la déclaration ISO 17050 :</t>
  </si>
  <si>
    <t>Documents d'appui consultables associés à la déclaration ISO 17050</t>
  </si>
  <si>
    <t>Déclaration de conformité selon l'ISO 17050 Partie 2 : Documentation d'appui  (NF EN ISO/CEI 17050-2)</t>
  </si>
  <si>
    <r>
      <rPr>
        <b/>
        <sz val="8"/>
        <rFont val="Arial"/>
        <family val="2"/>
      </rPr>
      <t>ATTENTION :</t>
    </r>
    <r>
      <rPr>
        <sz val="8"/>
        <rFont val="Arial"/>
        <family val="2"/>
      </rPr>
      <t xml:space="preserve"> 
Cette norme étant harmonisée, certains critères exigent la présence de </t>
    </r>
    <r>
      <rPr>
        <b/>
        <sz val="8"/>
        <color rgb="FFFF0000"/>
        <rFont val="Arial"/>
        <family val="2"/>
      </rPr>
      <t>documentation</t>
    </r>
    <r>
      <rPr>
        <sz val="8"/>
        <rFont val="Arial"/>
        <family val="2"/>
      </rPr>
      <t xml:space="preserve"> sans laquelle l'accréditation à la présente norme pourrait être réfusée. De ce fait, cette documentation est réprésentée par </t>
    </r>
    <r>
      <rPr>
        <sz val="8"/>
        <color rgb="FFFF0000"/>
        <rFont val="Arial"/>
        <family val="2"/>
      </rPr>
      <t>une écriture rouge</t>
    </r>
    <r>
      <rPr>
        <sz val="8"/>
        <rFont val="Arial"/>
        <family val="2"/>
      </rPr>
      <t xml:space="preserve"> dans la description des critères. Pour une réponse "Plutôt faux" le numéro du critère devient orange et représente une </t>
    </r>
    <r>
      <rPr>
        <b/>
        <sz val="8"/>
        <rFont val="Arial"/>
        <family val="2"/>
      </rPr>
      <t>non conformité mineure</t>
    </r>
    <r>
      <rPr>
        <sz val="8"/>
        <rFont val="Arial"/>
        <family val="2"/>
      </rPr>
      <t xml:space="preserve">, pour une réponse "Faux" le numéro du critère devient rouge et représente une </t>
    </r>
    <r>
      <rPr>
        <b/>
        <sz val="8"/>
        <rFont val="Arial"/>
        <family val="2"/>
      </rPr>
      <t>non conformité majeure</t>
    </r>
    <r>
      <rPr>
        <sz val="8"/>
        <rFont val="Arial"/>
        <family val="2"/>
      </rPr>
      <t>.</t>
    </r>
  </si>
  <si>
    <t>Axe doc. 1 : Fichier du personnel</t>
  </si>
  <si>
    <t>Axe doc. 2: Fichier de gestion documentaire</t>
  </si>
  <si>
    <t xml:space="preserve">© GOSSIN Georgie
</t>
  </si>
  <si>
    <r>
      <rPr>
        <b/>
        <sz val="8"/>
        <rFont val="Arial"/>
        <family val="2"/>
      </rPr>
      <t xml:space="preserve">OBJECTIFS :   </t>
    </r>
    <r>
      <rPr>
        <sz val="8"/>
        <rFont val="Arial"/>
        <family val="2"/>
      </rPr>
      <t xml:space="preserve">
Cet outil permet aux laboratoires de biologie médicale</t>
    </r>
    <r>
      <rPr>
        <b/>
        <sz val="8"/>
        <color rgb="FFFF0000"/>
        <rFont val="Arial"/>
        <family val="2"/>
      </rPr>
      <t xml:space="preserve"> </t>
    </r>
    <r>
      <rPr>
        <b/>
        <sz val="8"/>
        <rFont val="Arial"/>
        <family val="2"/>
      </rPr>
      <t xml:space="preserve">d'évaluer </t>
    </r>
    <r>
      <rPr>
        <b/>
        <sz val="8"/>
        <color rgb="FFFF0000"/>
        <rFont val="Arial"/>
        <family val="2"/>
      </rPr>
      <t>rapidement</t>
    </r>
    <r>
      <rPr>
        <b/>
        <sz val="8"/>
        <rFont val="Arial"/>
        <family val="2"/>
      </rPr>
      <t xml:space="preserve"> la conformité</t>
    </r>
    <r>
      <rPr>
        <sz val="8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de leur système de management de la qualité </t>
    </r>
    <r>
      <rPr>
        <b/>
        <sz val="8"/>
        <color theme="1"/>
        <rFont val="Arial"/>
        <family val="2"/>
      </rPr>
      <t>(SMQ)</t>
    </r>
    <r>
      <rPr>
        <sz val="8"/>
        <color theme="1"/>
        <rFont val="Arial"/>
        <family val="2"/>
      </rPr>
      <t xml:space="preserve"> par une approche processus selon la norme NF EN ISO 22870.</t>
    </r>
    <r>
      <rPr>
        <sz val="8"/>
        <rFont val="Arial"/>
        <family val="2"/>
      </rPr>
      <t xml:space="preserve"> 
En une seule évaluation, il permet d'obtenir un</t>
    </r>
    <r>
      <rPr>
        <b/>
        <sz val="8"/>
        <rFont val="Arial"/>
        <family val="2"/>
      </rPr>
      <t xml:space="preserve"> tableau de bord </t>
    </r>
    <r>
      <rPr>
        <sz val="8"/>
        <rFont val="Arial"/>
        <family val="2"/>
      </rPr>
      <t xml:space="preserve">facilitant la compréhension, la visibilité et la cohérence des actions prioritaires d'amélioration continue et un </t>
    </r>
    <r>
      <rPr>
        <b/>
        <sz val="8"/>
        <rFont val="Arial"/>
        <family val="2"/>
      </rPr>
      <t>bilan sur la maîtrise documentaire.</t>
    </r>
  </si>
  <si>
    <t>Enregistrements qualité et enregistrements techniques</t>
  </si>
  <si>
    <t>Audits internes</t>
  </si>
  <si>
    <t>Matériel</t>
  </si>
  <si>
    <t>Un organigramme intégrant les EBMD existe.</t>
  </si>
  <si>
    <t>Des dispositions concernant la réalisation des EBMD sur site ou en délocalisé sont définies.</t>
  </si>
  <si>
    <t>Les responsabilités des  différents intervenants sont définies, y compris ceux autorisés à  réaliser les EBMD.</t>
  </si>
  <si>
    <r>
      <t>Un groupe d'encadrement pour les EBMD est crée et contient : 
-responsabilité du groupe
-liste des membres du groupe.
La</t>
    </r>
    <r>
      <rPr>
        <sz val="7"/>
        <color rgb="FFFF0000"/>
        <rFont val="Arial"/>
        <family val="2"/>
      </rPr>
      <t xml:space="preserve"> traçabilité</t>
    </r>
    <r>
      <rPr>
        <sz val="7"/>
        <color rgb="FF000000"/>
        <rFont val="Arial"/>
        <family val="2"/>
      </rPr>
      <t xml:space="preserve"> des réunions est effectuée.</t>
    </r>
  </si>
  <si>
    <t>Le système de management contient le processus des EBMD.</t>
  </si>
  <si>
    <t>Le manuel qualité dispose d'une politique qualité spécifique aux  EBMD et les objectifs qualité y sont inscrits.</t>
  </si>
  <si>
    <t>Un responsable qualité pour les EBMD est désigné.</t>
  </si>
  <si>
    <t>Des dispositions concernant la maitrise documentaire et la conservation des documents sont établies.</t>
  </si>
  <si>
    <r>
      <t xml:space="preserve">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de gestion des versions de documents des différents sites est réalisée permettant de garantir l'accessibilité et la disponibilté des documents sur place.</t>
    </r>
  </si>
  <si>
    <t>L'ensemble des utilisateurs a pris connaissance des documents afin de les appliquer.</t>
  </si>
  <si>
    <t>La revue des contrats est réalisée de manière périodique.</t>
  </si>
  <si>
    <t>Des dispositions concernant les contrats de prestations existent</t>
  </si>
  <si>
    <t>Des contrats entre le laboratoire et les services cliniques sont écrits.</t>
  </si>
  <si>
    <t>Les critères de sélections des automates EBMD sont rédigés par le groupe EBMD.</t>
  </si>
  <si>
    <t>L'évaluation des fournisseurs et service support (informatique, métrologie, EEQ..) ets réalisée.</t>
  </si>
  <si>
    <t>La prestation de conseil en matière d'interprétation des résultats est effectuée.</t>
  </si>
  <si>
    <r>
      <t xml:space="preserve">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concernant la gestion des réclamations pour les EBMD est écrite.</t>
    </r>
  </si>
  <si>
    <r>
      <t xml:space="preserve">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concernant la gestion des non conformités pour les EBMD est écrite.</t>
    </r>
  </si>
  <si>
    <t>Un suivi des NC est réalisé et exploité afin de garantir l'amélioration continue.</t>
  </si>
  <si>
    <t xml:space="preserve">Le laboratoire réalise une revue périodique de ses pratiques pour les EBMD.  </t>
  </si>
  <si>
    <t>Le retour d'enquête, les plans d'améliorations et leurs objectifs sont transmis à l'ensemble du personnel.</t>
  </si>
  <si>
    <r>
      <t xml:space="preserve">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relative à la gestion des enregistrements  techniques est écrite.</t>
    </r>
  </si>
  <si>
    <t>Une stratégie d'audits internes est mise en place.</t>
  </si>
  <si>
    <t>La compétence des évaluateurs est évaluée.</t>
  </si>
  <si>
    <t>Les CR d'audits sont diffusés au groupe EBMD et à la direction.</t>
  </si>
  <si>
    <t>L'activité des EBMD est intégrée à la RDD.</t>
  </si>
  <si>
    <r>
      <t xml:space="preserve">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de gestion des ressources humaines relative aux EBMD est écrite.</t>
    </r>
  </si>
  <si>
    <r>
      <t>Des</t>
    </r>
    <r>
      <rPr>
        <sz val="7"/>
        <color rgb="FFFF0000"/>
        <rFont val="Arial"/>
        <family val="2"/>
      </rPr>
      <t xml:space="preserve"> grilles d'habilitation</t>
    </r>
    <r>
      <rPr>
        <sz val="7"/>
        <color rgb="FF000000"/>
        <rFont val="Arial"/>
        <family val="2"/>
      </rPr>
      <t xml:space="preserve"> et de maintien des compétences ont des critères spécifiques aux EBMD.</t>
    </r>
  </si>
  <si>
    <t>Les locaux sont adaptés aux tâches à réaliser conformément aux spécificités fournisseur et aux exigences des EBMD.</t>
  </si>
  <si>
    <t>Des mesures sont prises en cas de non-conformité pré analytiques.</t>
  </si>
  <si>
    <t>L'incertitude de mesure sur les résultats et les intervalles de références biologiques quantitatifs sont évaluées périodiquement.</t>
  </si>
  <si>
    <t>La corrélation entre les équipements servant de back up est réalisée.</t>
  </si>
  <si>
    <t>Des comparaisons interlaboratoires(EEQ, CEQ) ou un système d'évaluation différent (en cas d'impossibilité) sont mises  en place.</t>
  </si>
  <si>
    <t>L'analyse des CIQ est effectuée, communiquée et revue par le groupe EBMD.</t>
  </si>
  <si>
    <t>Le processus de validation biologique des résultats est défini</t>
  </si>
  <si>
    <t>Les résultats des EBMD sont consignés dans le dossier du patient.</t>
  </si>
  <si>
    <r>
      <t xml:space="preserve">La prestation de conseil est </t>
    </r>
    <r>
      <rPr>
        <sz val="7"/>
        <color rgb="FFFF0000"/>
        <rFont val="Arial"/>
        <family val="2"/>
      </rPr>
      <t>enregistrée</t>
    </r>
    <r>
      <rPr>
        <sz val="7"/>
        <color rgb="FF000000"/>
        <rFont val="Arial"/>
        <family val="2"/>
      </rPr>
      <t>.</t>
    </r>
  </si>
  <si>
    <t>Des dispositions  de sélection des achats existe.</t>
  </si>
  <si>
    <r>
      <t>Une politique de durée de conservation pour chaque type d</t>
    </r>
    <r>
      <rPr>
        <sz val="7"/>
        <rFont val="Arial"/>
        <family val="2"/>
      </rPr>
      <t>'enregistrement</t>
    </r>
    <r>
      <rPr>
        <sz val="7"/>
        <color rgb="FF000000"/>
        <rFont val="Arial"/>
        <family val="2"/>
      </rPr>
      <t xml:space="preserve"> est définie.</t>
    </r>
  </si>
  <si>
    <t>La revue des performances du personnel participant aux EBMD est réalisée.</t>
  </si>
  <si>
    <r>
      <t xml:space="preserve">En cas de panne d'un automate EBMD, 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dégradée est rédigée et appliquée.</t>
    </r>
  </si>
  <si>
    <r>
      <t xml:space="preserve">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relative à la maintenance est rédigée. Des maintenances sont réalisées de façon périodique et leur traçabilité est assurée.</t>
    </r>
  </si>
  <si>
    <r>
      <t xml:space="preserve">Les analyseurs des EBMD sont connectés au laboratoire, les connexions sont vérifiées et 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en cas de panne garantissant la fiabilité des résultats manuels est écrite.</t>
    </r>
  </si>
  <si>
    <r>
      <t xml:space="preserve">Le personnel clinique réalisant les EBMD dispose d'une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concernant les échantillons primaires.</t>
    </r>
  </si>
  <si>
    <r>
      <t xml:space="preserve">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d'identitovigilance est écrite.</t>
    </r>
  </si>
  <si>
    <r>
      <t xml:space="preserve">Les </t>
    </r>
    <r>
      <rPr>
        <sz val="7"/>
        <color rgb="FFFF0000"/>
        <rFont val="Arial"/>
        <family val="2"/>
      </rPr>
      <t>procédures</t>
    </r>
    <r>
      <rPr>
        <sz val="7"/>
        <color rgb="FF000000"/>
        <rFont val="Arial"/>
        <family val="2"/>
      </rPr>
      <t xml:space="preserve"> et instructions analytiques concernant la réalisation des examens sont disponibles au poste de travail.</t>
    </r>
  </si>
  <si>
    <r>
      <t xml:space="preserve">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de modification du CR est écrite.</t>
    </r>
  </si>
  <si>
    <t>42;43;44</t>
  </si>
  <si>
    <t>Axe doc. 3 : Plan de gestion de direction</t>
  </si>
  <si>
    <t>19;21,22;25;27</t>
  </si>
  <si>
    <t>47;49;50;51</t>
  </si>
  <si>
    <t>52;53;58;59</t>
  </si>
  <si>
    <t>64;66</t>
  </si>
  <si>
    <t>Axe doc. 4 : Plan de gestion des non-conformités</t>
  </si>
  <si>
    <t>Axe doc. 5 : Plan de gestion des risques</t>
  </si>
  <si>
    <t>Axe doc. 6 : Ficher de réalisation d'examen</t>
  </si>
  <si>
    <t>Axe doc. 7 : Ficher de gestion de résultats</t>
  </si>
  <si>
    <t>4,1;4,3;4,7;4,13</t>
  </si>
  <si>
    <t>3;10;18;31;32</t>
  </si>
  <si>
    <t>4.8, 4.9; 4.10; 4,11</t>
  </si>
  <si>
    <t>5,4;5,5;5,6</t>
  </si>
  <si>
    <t>5,7;5,8</t>
  </si>
  <si>
    <t>Convaincant</t>
  </si>
  <si>
    <t>Actions préventives</t>
  </si>
  <si>
    <t xml:space="preserve">
ETAT D'AVANCEMENT
</t>
  </si>
  <si>
    <t>M1 Planification</t>
  </si>
  <si>
    <t>M2 Réalisation</t>
  </si>
  <si>
    <t>M3 Vérification</t>
  </si>
  <si>
    <t>M4 Amélioration</t>
  </si>
  <si>
    <t>R1 Pré Analytique</t>
  </si>
  <si>
    <t>R2 Analytique</t>
  </si>
  <si>
    <t>R3 Post Analytique</t>
  </si>
  <si>
    <t>S1 Main d'œuvre</t>
  </si>
  <si>
    <t>S2 Matériel</t>
  </si>
  <si>
    <t>S3 Matière</t>
  </si>
  <si>
    <t>S4 Milieu</t>
  </si>
  <si>
    <t>S5 Méthode</t>
  </si>
  <si>
    <t>Organisation et management</t>
  </si>
  <si>
    <r>
      <t xml:space="preserve">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relative à la gestion des enregistrements qualité est écrite.</t>
    </r>
  </si>
  <si>
    <t>Le CR des résultats d'EBMD est distinct de celui du laboratoire et est suffisamment détaillé (méthode analytique, heure de prélèvement, nom de la personne réalisant l'EBMD..)</t>
  </si>
  <si>
    <t>Un resposnsable du matériel et réactif est nommé.Les matériels y compris les back up sont inventoriés et répondent aux exigences attendues.</t>
  </si>
  <si>
    <t>A planifier</t>
  </si>
  <si>
    <t>En cours</t>
  </si>
  <si>
    <t>Annulé</t>
  </si>
  <si>
    <t>Techniciens</t>
  </si>
  <si>
    <t>Cadre de santé</t>
  </si>
  <si>
    <t>Service biomédical</t>
  </si>
  <si>
    <t>Service informatique</t>
  </si>
  <si>
    <t>Service achats</t>
  </si>
  <si>
    <t>Personnel soignant</t>
  </si>
  <si>
    <t>©UTC Etude complète : https://travaux.master.utc.fr, Réf "IDS059"</t>
  </si>
  <si>
    <r>
      <rPr>
        <b/>
        <sz val="8"/>
        <color rgb="FF000000"/>
        <rFont val="Arial"/>
        <family val="2"/>
      </rPr>
      <t>Preuves</t>
    </r>
    <r>
      <rPr>
        <sz val="8"/>
        <color rgb="FF000000"/>
        <rFont val="Arial"/>
        <family val="2"/>
      </rPr>
      <t xml:space="preserve"> des qualifications des personnes associées aux devoirs et aux responsabilités</t>
    </r>
  </si>
  <si>
    <r>
      <rPr>
        <b/>
        <sz val="8"/>
        <color rgb="FF000000"/>
        <rFont val="Arial"/>
        <family val="2"/>
      </rPr>
      <t>Fichier de gestion des enregistrements</t>
    </r>
    <r>
      <rPr>
        <sz val="8"/>
        <color rgb="FF000000"/>
        <rFont val="Arial"/>
        <family val="2"/>
      </rPr>
      <t xml:space="preserve"> avec les durées de conservation </t>
    </r>
  </si>
  <si>
    <r>
      <rPr>
        <b/>
        <sz val="8"/>
        <color rgb="FF000000"/>
        <rFont val="Arial"/>
        <family val="2"/>
      </rPr>
      <t>Document sythéthique</t>
    </r>
    <r>
      <rPr>
        <sz val="8"/>
        <color rgb="FF000000"/>
        <rFont val="Arial"/>
        <family val="2"/>
      </rPr>
      <t xml:space="preserve"> des actions réalisées et de la planification des axes d'amélioration</t>
    </r>
  </si>
  <si>
    <r>
      <rPr>
        <b/>
        <sz val="8"/>
        <color rgb="FF000000"/>
        <rFont val="Arial"/>
        <family val="2"/>
      </rPr>
      <t>Plan de gestion des non-conformités</t>
    </r>
    <r>
      <rPr>
        <sz val="8"/>
        <color rgb="FF000000"/>
        <rFont val="Arial"/>
        <family val="2"/>
      </rPr>
      <t xml:space="preserve"> avec des actions planifiées à réaliser</t>
    </r>
  </si>
  <si>
    <r>
      <rPr>
        <b/>
        <sz val="8"/>
        <color rgb="FF000000"/>
        <rFont val="Arial"/>
        <family val="2"/>
      </rPr>
      <t>Plan de gestion des risques</t>
    </r>
    <r>
      <rPr>
        <sz val="8"/>
        <color rgb="FF000000"/>
        <rFont val="Arial"/>
        <family val="2"/>
      </rPr>
      <t xml:space="preserve"> avec les actions préventives à réaliser</t>
    </r>
  </si>
  <si>
    <r>
      <rPr>
        <b/>
        <sz val="8"/>
        <color rgb="FF000000"/>
        <rFont val="Arial"/>
        <family val="2"/>
      </rPr>
      <t>Fichier de réalisation d'examen</t>
    </r>
    <r>
      <rPr>
        <sz val="8"/>
        <color rgb="FF000000"/>
        <rFont val="Arial"/>
        <family val="2"/>
      </rPr>
      <t xml:space="preserve"> concernant les prescriptions / demandes et processus de réalisation</t>
    </r>
  </si>
  <si>
    <r>
      <t xml:space="preserve">Procédure </t>
    </r>
    <r>
      <rPr>
        <sz val="8"/>
        <color rgb="FF000000"/>
        <rFont val="Arial"/>
        <family val="2"/>
      </rPr>
      <t>de transmission, d'édition et de modification de compte-rendu</t>
    </r>
  </si>
  <si>
    <r>
      <t xml:space="preserve">Nous soussignés, déclarons </t>
    </r>
    <r>
      <rPr>
        <b/>
        <sz val="9"/>
        <rFont val="Arial"/>
        <family val="2"/>
      </rPr>
      <t>sous notre propre responsabilité</t>
    </r>
    <r>
      <rPr>
        <sz val="9"/>
        <rFont val="Arial"/>
        <family val="2"/>
      </rPr>
      <t xml:space="preserve"> que </t>
    </r>
    <r>
      <rPr>
        <b/>
        <sz val="9"/>
        <rFont val="Arial"/>
        <family val="2"/>
      </rPr>
      <t>les niveaux de conformité de nos pratiques professionnelles</t>
    </r>
    <r>
      <rPr>
        <sz val="9"/>
        <rFont val="Arial"/>
        <family val="2"/>
      </rPr>
      <t xml:space="preserve"> ont été mesurées d'après les exigences de la norme  ISO 22870 : 2016.</t>
    </r>
  </si>
  <si>
    <t>Biologistes</t>
  </si>
  <si>
    <t>Responsable qualité</t>
  </si>
  <si>
    <t>Clos</t>
  </si>
  <si>
    <r>
      <rPr>
        <b/>
        <i/>
        <sz val="6"/>
        <rFont val="Arial"/>
        <family val="2"/>
      </rPr>
      <t>Auteure</t>
    </r>
    <r>
      <rPr>
        <i/>
        <sz val="6"/>
        <rFont val="Arial"/>
        <family val="2"/>
      </rPr>
      <t xml:space="preserve"> : GOSSIN Georgie - georgie.christelle@hotmail.fr</t>
    </r>
  </si>
  <si>
    <r>
      <rPr>
        <sz val="9"/>
        <color rgb="FFFF0000"/>
        <rFont val="Arial"/>
        <family val="2"/>
      </rPr>
      <t xml:space="preserve">Si l'outil est utilisé pour évaluer l'amélioration entre deux périodes,
il faut réaliser </t>
    </r>
    <r>
      <rPr>
        <b/>
        <sz val="9"/>
        <color rgb="FFFF0000"/>
        <rFont val="Arial"/>
        <family val="2"/>
      </rPr>
      <t>impérativement</t>
    </r>
    <r>
      <rPr>
        <sz val="9"/>
        <color rgb="FFFF0000"/>
        <rFont val="Arial"/>
        <family val="2"/>
      </rPr>
      <t xml:space="preserve"> la ré-évaluation avec le groupe de personnes présentes à l'évaluation initiale.</t>
    </r>
  </si>
  <si>
    <r>
      <rPr>
        <b/>
        <sz val="8"/>
        <color theme="1"/>
        <rFont val="Arial"/>
        <family val="2"/>
      </rPr>
      <t xml:space="preserve">     PRÉSENTATION DES ONGLETS :</t>
    </r>
    <r>
      <rPr>
        <sz val="8"/>
        <color theme="1"/>
        <rFont val="Arial"/>
        <family val="2"/>
      </rPr>
      <t xml:space="preserve">
  </t>
    </r>
    <r>
      <rPr>
        <b/>
        <sz val="8"/>
        <color theme="1"/>
        <rFont val="Arial"/>
        <family val="2"/>
      </rPr>
      <t xml:space="preserve">   {Mode d'emploi} :
         </t>
    </r>
    <r>
      <rPr>
        <sz val="8"/>
        <color theme="1"/>
        <rFont val="Arial"/>
        <family val="2"/>
      </rPr>
      <t xml:space="preserve">* Explication sur le fonctionnement de l'outil
         * Echelles d'évaluation utilisées avec leurs seuils
 </t>
    </r>
    <r>
      <rPr>
        <b/>
        <sz val="8"/>
        <color theme="1"/>
        <rFont val="Arial"/>
        <family val="2"/>
      </rPr>
      <t xml:space="preserve">    {Evaluation} :</t>
    </r>
    <r>
      <rPr>
        <sz val="8"/>
        <color theme="1"/>
        <rFont val="Arial"/>
        <family val="2"/>
      </rPr>
      <t xml:space="preserve"> 
         * Des critères d'évaluation par article et sous article sont définis
         * Des modes de preuve et des commentaires explicitent les évaluations faites
     </t>
    </r>
    <r>
      <rPr>
        <b/>
        <sz val="8"/>
        <color theme="1"/>
        <rFont val="Arial"/>
        <family val="2"/>
      </rPr>
      <t xml:space="preserve"> {Résultats Globaux} :</t>
    </r>
    <r>
      <rPr>
        <sz val="8"/>
        <color theme="1"/>
        <rFont val="Arial"/>
        <family val="2"/>
      </rPr>
      <t xml:space="preserve">
        * Graphiques des évaluations sur les critères et sous-articles de la norme
         * Tableau de synthèse et zones d'élaboration des plans d'amélioration
    </t>
    </r>
    <r>
      <rPr>
        <b/>
        <sz val="8"/>
        <color theme="1"/>
        <rFont val="Arial"/>
        <family val="2"/>
      </rPr>
      <t xml:space="preserve">  {Résultats par Article} :</t>
    </r>
    <r>
      <rPr>
        <sz val="8"/>
        <color theme="1"/>
        <rFont val="Arial"/>
        <family val="2"/>
      </rPr>
      <t xml:space="preserve">
         * Graphiques des évaluations sur les articles associés à la norme
         * Zones d'élaboration des plans d'amélioration
      </t>
    </r>
    <r>
      <rPr>
        <b/>
        <sz val="8"/>
        <color theme="1"/>
        <rFont val="Arial"/>
        <family val="2"/>
      </rPr>
      <t>{Maitrise documentaire}</t>
    </r>
    <r>
      <rPr>
        <sz val="8"/>
        <color theme="1"/>
        <rFont val="Arial"/>
        <family val="2"/>
      </rPr>
      <t xml:space="preserve"> : 
         * Pour cibler les axes documentaires obligatoires
</t>
    </r>
    <r>
      <rPr>
        <b/>
        <sz val="8"/>
        <color theme="1"/>
        <rFont val="Arial"/>
        <family val="2"/>
      </rPr>
      <t xml:space="preserve">      {Déclaration ISO 17050} :</t>
    </r>
    <r>
      <rPr>
        <sz val="8"/>
        <color theme="1"/>
        <rFont val="Arial"/>
        <family val="2"/>
      </rPr>
      <t xml:space="preserve">
         * Pour communiquer librement ses résultats s'ils sont considérés comme probants
         * Le niveau minimal déclarable est celui de "Convaincant"
      </t>
    </r>
    <r>
      <rPr>
        <b/>
        <sz val="8"/>
        <color theme="1"/>
        <rFont val="Arial"/>
        <family val="2"/>
      </rPr>
      <t>{Cartographie des processus}</t>
    </r>
    <r>
      <rPr>
        <sz val="8"/>
        <color theme="1"/>
        <rFont val="Arial"/>
        <family val="2"/>
      </rPr>
      <t xml:space="preserve"> : 
         * Cet onglet permet de compléter le retroplanning. 
         * Insérer la cartographie des processus propre au laboratoire afin de définir chaque processus 
            et les éléments qui s'y rapportent.
         * Ajuster la liste déroulante proposée dans l'onglet {Retroplanning} correspondant
            aux modalités définit dans le système de management de qualité du laboratoire.
      </t>
    </r>
    <r>
      <rPr>
        <b/>
        <sz val="8"/>
        <color theme="1"/>
        <rFont val="Arial"/>
        <family val="2"/>
      </rPr>
      <t>{Retroplanning}</t>
    </r>
    <r>
      <rPr>
        <sz val="8"/>
        <color theme="1"/>
        <rFont val="Arial"/>
        <family val="2"/>
      </rPr>
      <t xml:space="preserve"> :
         * Hierarchiser, agencer les actions et suivre leur progression
         * Avoir une ligne conductrice avec l'onglet "Evaluation"</t>
    </r>
  </si>
  <si>
    <t xml:space="preserve">Responsable du SMQ : </t>
  </si>
  <si>
    <r>
      <rPr>
        <b/>
        <sz val="7"/>
        <color theme="5" tint="-0.499984740745262"/>
        <rFont val="Arial"/>
        <family val="2"/>
      </rPr>
      <t>QUOI</t>
    </r>
    <r>
      <rPr>
        <sz val="7"/>
        <color theme="5" tint="-0.499984740745262"/>
        <rFont val="Arial"/>
        <family val="2"/>
      </rPr>
      <t xml:space="preserve">
Objectifs à atteindre</t>
    </r>
  </si>
  <si>
    <r>
      <rPr>
        <b/>
        <sz val="7"/>
        <color theme="5" tint="-0.499984740745262"/>
        <rFont val="Arial"/>
        <family val="2"/>
      </rPr>
      <t>QUI</t>
    </r>
    <r>
      <rPr>
        <sz val="7"/>
        <color theme="5" tint="-0.499984740745262"/>
        <rFont val="Arial"/>
        <family val="2"/>
      </rPr>
      <t xml:space="preserve">
Responsable, Equipe</t>
    </r>
  </si>
  <si>
    <r>
      <rPr>
        <b/>
        <sz val="7"/>
        <color theme="5" tint="-0.499984740745262"/>
        <rFont val="Arial"/>
        <family val="2"/>
      </rPr>
      <t>QUAND</t>
    </r>
    <r>
      <rPr>
        <sz val="7"/>
        <color theme="5" tint="-0.499984740745262"/>
        <rFont val="Arial"/>
        <family val="2"/>
      </rPr>
      <t xml:space="preserve">
Date début et fin</t>
    </r>
  </si>
  <si>
    <r>
      <rPr>
        <b/>
        <sz val="7"/>
        <color theme="5" tint="-0.499984740745262"/>
        <rFont val="Arial"/>
        <family val="2"/>
      </rPr>
      <t>SUIVIS = RÉSULTATS OBTENUS</t>
    </r>
    <r>
      <rPr>
        <sz val="7"/>
        <color theme="5" tint="-0.499984740745262"/>
        <rFont val="Arial"/>
        <family val="2"/>
      </rPr>
      <t xml:space="preserve">
Date de l'évaluation, bilan</t>
    </r>
  </si>
  <si>
    <t>Cartographie des processus du laboratoire en biologie médicale délocalisée</t>
  </si>
  <si>
    <r>
      <t xml:space="preserve">"Examens de biologie médicale délocalisée (EBMD) - Exigences concernant la qualité et la compétence"
</t>
    </r>
    <r>
      <rPr>
        <i/>
        <sz val="8"/>
        <rFont val="Arial"/>
        <family val="2"/>
      </rPr>
      <t>Edition française : NF EN ISO 22876, mars 2017, Afnor, www.afnor.org</t>
    </r>
  </si>
  <si>
    <t>Informations sur le dernier retroplanning (le plus récent…)</t>
  </si>
  <si>
    <t>Animateur du retroplanning :</t>
  </si>
  <si>
    <t xml:space="preserve">Date du retroplanning (jj/mm/aaaa) : </t>
  </si>
  <si>
    <t>Coordonnées de l'animateur :</t>
  </si>
  <si>
    <t>Equipe du retroplanning :</t>
  </si>
  <si>
    <t>…</t>
  </si>
  <si>
    <r>
      <rPr>
        <sz val="8"/>
        <color rgb="FFFF0000"/>
        <rFont val="Arial"/>
        <family val="2"/>
      </rPr>
      <t>Mode d'emploi :</t>
    </r>
    <r>
      <rPr>
        <sz val="8"/>
        <rFont val="Arial"/>
        <family val="2"/>
      </rPr>
      <t xml:space="preserve"> Ce retroplanning a pour vocation d'être utilisé comme</t>
    </r>
    <r>
      <rPr>
        <b/>
        <sz val="8"/>
        <rFont val="Arial"/>
        <family val="2"/>
      </rPr>
      <t xml:space="preserve"> plan d'actions.</t>
    </r>
    <r>
      <rPr>
        <sz val="8"/>
        <rFont val="Arial"/>
        <family val="2"/>
      </rPr>
      <t xml:space="preserve">
Pour chaque critère évalué ayant </t>
    </r>
    <r>
      <rPr>
        <b/>
        <sz val="8"/>
        <rFont val="Arial"/>
        <family val="2"/>
      </rPr>
      <t>un taux de conformité &lt;  à 100%</t>
    </r>
    <r>
      <rPr>
        <sz val="8"/>
        <rFont val="Arial"/>
        <family val="2"/>
      </rPr>
      <t xml:space="preserve">, une </t>
    </r>
    <r>
      <rPr>
        <b/>
        <sz val="8"/>
        <rFont val="Arial"/>
        <family val="2"/>
      </rPr>
      <t>action</t>
    </r>
    <r>
      <rPr>
        <sz val="8"/>
        <rFont val="Arial"/>
        <family val="2"/>
      </rPr>
      <t xml:space="preserve"> est à </t>
    </r>
    <r>
      <rPr>
        <b/>
        <sz val="8"/>
        <rFont val="Arial"/>
        <family val="2"/>
      </rPr>
      <t>mettre en place</t>
    </r>
    <r>
      <rPr>
        <sz val="8"/>
        <rFont val="Arial"/>
        <family val="2"/>
      </rPr>
      <t xml:space="preserve"> afin de palier à cette non-conformité.
Il est nécessaire au préalable de définir ses processus en réalisant une cartographie des processus comme présenté dans l'onglet {Cartographie des processus}. 
Ensuite, </t>
    </r>
    <r>
      <rPr>
        <b/>
        <sz val="8"/>
        <rFont val="Arial"/>
        <family val="2"/>
      </rPr>
      <t>décrire l'action à réaliser</t>
    </r>
    <r>
      <rPr>
        <sz val="8"/>
        <rFont val="Arial"/>
        <family val="2"/>
      </rPr>
      <t xml:space="preserve"> pour palier le défaut, puis le critère d'évaluation de l'action. </t>
    </r>
    <r>
      <rPr>
        <b/>
        <sz val="8"/>
        <rFont val="Arial"/>
        <family val="2"/>
      </rPr>
      <t xml:space="preserve">Cibler les personnes compétentes et habilitése </t>
    </r>
    <r>
      <rPr>
        <sz val="8"/>
        <rFont val="Arial"/>
        <family val="2"/>
      </rPr>
      <t xml:space="preserve">à réaliser les tâches. </t>
    </r>
    <r>
      <rPr>
        <b/>
        <sz val="8"/>
        <rFont val="Arial"/>
        <family val="2"/>
      </rPr>
      <t>Fixer une date supposé</t>
    </r>
    <r>
      <rPr>
        <sz val="8"/>
        <rFont val="Arial"/>
        <family val="2"/>
      </rPr>
      <t xml:space="preserve">e de réalisation.
</t>
    </r>
    <r>
      <rPr>
        <b/>
        <sz val="8"/>
        <rFont val="Arial"/>
        <family val="2"/>
      </rPr>
      <t>Planifier des réunion</t>
    </r>
    <r>
      <rPr>
        <sz val="8"/>
        <rFont val="Arial"/>
        <family val="2"/>
      </rPr>
      <t xml:space="preserve">s régulières de </t>
    </r>
    <r>
      <rPr>
        <b/>
        <sz val="8"/>
        <rFont val="Arial"/>
        <family val="2"/>
      </rPr>
      <t>suivi</t>
    </r>
    <r>
      <rPr>
        <sz val="8"/>
        <rFont val="Arial"/>
        <family val="2"/>
      </rPr>
      <t xml:space="preserve"> de l'état d'avancement et compléter la case correspondante.
</t>
    </r>
    <r>
      <rPr>
        <b/>
        <sz val="8"/>
        <rFont val="Arial"/>
        <family val="2"/>
      </rPr>
      <t xml:space="preserve">Justifier </t>
    </r>
    <r>
      <rPr>
        <sz val="8"/>
        <rFont val="Arial"/>
        <family val="2"/>
      </rPr>
      <t xml:space="preserve">l'objectif atteint par une </t>
    </r>
    <r>
      <rPr>
        <b/>
        <sz val="8"/>
        <rFont val="Arial"/>
        <family val="2"/>
      </rPr>
      <t>preuve documentaire</t>
    </r>
    <r>
      <rPr>
        <sz val="8"/>
        <rFont val="Arial"/>
        <family val="2"/>
      </rPr>
      <t xml:space="preserve"> et </t>
    </r>
    <r>
      <rPr>
        <b/>
        <sz val="8"/>
        <rFont val="Arial"/>
        <family val="2"/>
      </rPr>
      <t>cloturé</t>
    </r>
    <r>
      <rPr>
        <sz val="8"/>
        <rFont val="Arial"/>
        <family val="2"/>
      </rPr>
      <t xml:space="preserve"> au fur et à mesure les actions réalisées.</t>
    </r>
  </si>
  <si>
    <r>
      <t xml:space="preserve">Liste des choix pour les </t>
    </r>
    <r>
      <rPr>
        <b/>
        <sz val="8"/>
        <color theme="1"/>
        <rFont val="ArialMT"/>
      </rPr>
      <t>"Processus"</t>
    </r>
    <r>
      <rPr>
        <sz val="8"/>
        <color theme="1"/>
        <rFont val="ArialMT"/>
        <family val="2"/>
      </rPr>
      <t xml:space="preserve">
(selon la cartographie ci-dessus)</t>
    </r>
  </si>
  <si>
    <r>
      <t xml:space="preserve">Liste des choix pour </t>
    </r>
    <r>
      <rPr>
        <b/>
        <sz val="8"/>
        <color theme="1"/>
        <rFont val="ArialMT"/>
      </rPr>
      <t>"Qui"</t>
    </r>
    <r>
      <rPr>
        <sz val="8"/>
        <color theme="1"/>
        <rFont val="ArialMT"/>
        <family val="2"/>
      </rPr>
      <t xml:space="preserve">
(responsable de l'action)</t>
    </r>
  </si>
  <si>
    <r>
      <t>Liste des choix pour
 "</t>
    </r>
    <r>
      <rPr>
        <b/>
        <sz val="8"/>
        <color theme="1"/>
        <rFont val="ArialMT"/>
      </rPr>
      <t>Etat d'avancement</t>
    </r>
    <r>
      <rPr>
        <sz val="8"/>
        <color theme="1"/>
        <rFont val="ArialMT"/>
        <family val="2"/>
      </rPr>
      <t>"</t>
    </r>
  </si>
  <si>
    <t>Choisir "Qui"</t>
  </si>
  <si>
    <r>
      <t xml:space="preserve">Paramétrage des choix pour élaborer le "Rétroplanning" </t>
    </r>
    <r>
      <rPr>
        <b/>
        <sz val="10"/>
        <color rgb="FFFF0000"/>
        <rFont val="Arial"/>
        <family val="2"/>
      </rPr>
      <t>(à ne modifier qu'en TOUTE connaissance de cause)</t>
    </r>
  </si>
  <si>
    <t>Choisir "Etat"</t>
  </si>
  <si>
    <r>
      <t xml:space="preserve">QUOI
</t>
    </r>
    <r>
      <rPr>
        <sz val="7"/>
        <rFont val="Arial"/>
        <family val="2"/>
      </rPr>
      <t>(Description de l'action)</t>
    </r>
  </si>
  <si>
    <r>
      <t xml:space="preserve">OBJECTIF A ATTEINDRE
</t>
    </r>
    <r>
      <rPr>
        <sz val="7"/>
        <rFont val="Arial"/>
        <family val="2"/>
      </rPr>
      <t>(Critères d'évaluation de l'action)</t>
    </r>
  </si>
  <si>
    <r>
      <t xml:space="preserve">QUI
</t>
    </r>
    <r>
      <rPr>
        <sz val="7"/>
        <rFont val="Arial"/>
        <family val="2"/>
      </rPr>
      <t>(Responsable  
de l'action)</t>
    </r>
  </si>
  <si>
    <r>
      <t xml:space="preserve">DATE 
</t>
    </r>
    <r>
      <rPr>
        <sz val="7"/>
        <rFont val="Arial"/>
        <family val="2"/>
      </rPr>
      <t>prévue
de réalisation</t>
    </r>
  </si>
  <si>
    <r>
      <t xml:space="preserve">DATE  
</t>
    </r>
    <r>
      <rPr>
        <sz val="7"/>
        <rFont val="Arial"/>
        <family val="2"/>
      </rPr>
      <t>de réalisation</t>
    </r>
  </si>
  <si>
    <r>
      <t xml:space="preserve">COMMENTAIRES
</t>
    </r>
    <r>
      <rPr>
        <sz val="7"/>
        <rFont val="Arial"/>
        <family val="2"/>
      </rPr>
      <t>(Détailler l'état d'avancement 
à chaque point de suivi)</t>
    </r>
  </si>
  <si>
    <r>
      <t xml:space="preserve">OBJECTIF ATTEINT
</t>
    </r>
    <r>
      <rPr>
        <sz val="7"/>
        <rFont val="Arial"/>
        <family val="2"/>
      </rPr>
      <t>(Evaluation de l'efficacité de l'action, preuves documentaires)</t>
    </r>
  </si>
  <si>
    <r>
      <t xml:space="preserve">PROCESSUS 
</t>
    </r>
    <r>
      <rPr>
        <i/>
        <sz val="7"/>
        <rFont val="Arial"/>
        <family val="2"/>
      </rPr>
      <t>voir {Cartographie des processus}</t>
    </r>
  </si>
  <si>
    <t>Choisir "Processus"</t>
  </si>
  <si>
    <t>Examens transmis à des laboratoires sous traitants (non applicable)</t>
  </si>
  <si>
    <t>NB : ci-dessous, vous pouvez enlever cette "Cartographie des Processus" et insérer la vôtre (copier-coller) - Modifiez ensuite la liste des "Choix"</t>
  </si>
  <si>
    <t>Document d'appui à la déclaration première partie de conformité à la norme ISO EN NF 22870: 2017</t>
  </si>
  <si>
    <t>Niveau moyen sur les articles de la norme ISO EN NF 22870 : 2017</t>
  </si>
  <si>
    <t xml:space="preserve">  Résultats détaillés par ARTICLE du diagnostic selon la norme ISO EN NF 22870:2017</t>
  </si>
  <si>
    <r>
      <rPr>
        <b/>
        <sz val="11"/>
        <color theme="1"/>
        <rFont val="Arial"/>
        <family val="2"/>
      </rPr>
      <t xml:space="preserve">Résultats de la </t>
    </r>
    <r>
      <rPr>
        <b/>
        <sz val="11"/>
        <color rgb="FFFF0000"/>
        <rFont val="Arial"/>
        <family val="2"/>
      </rPr>
      <t>MAÎTRISE DOCUMENTAIRE</t>
    </r>
    <r>
      <rPr>
        <b/>
        <sz val="11"/>
        <color theme="1"/>
        <rFont val="Arial"/>
        <family val="2"/>
      </rPr>
      <t xml:space="preserve"> selon la norme ISO EN NF 22870:2017</t>
    </r>
  </si>
  <si>
    <r>
      <t xml:space="preserve">Niveaux de CONFORMITÉ de la </t>
    </r>
    <r>
      <rPr>
        <b/>
        <sz val="10"/>
        <color rgb="FFFF0000"/>
        <rFont val="Arial"/>
        <family val="2"/>
      </rPr>
      <t>MAÎTRISE DOCUMENTAIRE</t>
    </r>
    <r>
      <rPr>
        <b/>
        <sz val="10"/>
        <rFont val="Arial"/>
        <family val="2"/>
      </rPr>
      <t xml:space="preserve"> selon la norme ISO EN NF 22870 : 2017</t>
    </r>
  </si>
  <si>
    <r>
      <t>Objet de la déclaration :</t>
    </r>
    <r>
      <rPr>
        <b/>
        <sz val="11"/>
        <rFont val="Arial"/>
        <family val="2"/>
      </rPr>
      <t xml:space="preserve">  Niveau de conformité à la norme ISO EN NF 22870 v2017  spécifique aux examens de biologie médicale délocalisée</t>
    </r>
  </si>
  <si>
    <r>
      <t xml:space="preserve">Norme ISO EN NF 22870 : 2017 </t>
    </r>
    <r>
      <rPr>
        <sz val="7.5"/>
        <rFont val="Arial"/>
        <family val="2"/>
      </rPr>
      <t>"Examens de biologie médicale délocalisée (EBMD) - Exigences concernant la qualité et la compétence"
Editions Afnor, www.afnor.org, Mars 2017</t>
    </r>
  </si>
  <si>
    <t>Retroplanning pour le respect des exigences de la norme ISO EN NF 22870 : 2017</t>
  </si>
  <si>
    <t>Choix de VÉRACITÉ</t>
  </si>
  <si>
    <t>Date :  </t>
  </si>
  <si>
    <t>email</t>
  </si>
  <si>
    <t>tél</t>
  </si>
  <si>
    <t xml:space="preserve">   DIAGNOSTIC selon la norme ISO EN NF 22870 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</si>
</sst>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C]d\ mmmm\ yyyy;@"/>
    <numFmt numFmtId="165" formatCode="d\ mmmm\ yyyy"/>
    <numFmt numFmtId="166" formatCode="\c\r\ #"/>
    <numFmt numFmtId="167" formatCode="[$-40C]d\-mmm\-yy;@"/>
  </numFmts>
  <fonts count="139">
    <font>
      <sz val="12"/>
      <color theme="1"/>
      <name val="ArialMT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1"/>
      <color indexed="8"/>
      <name val="Arial"/>
      <family val="2"/>
    </font>
    <font>
      <i/>
      <sz val="10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12"/>
      <name val="Arial"/>
      <family val="2"/>
    </font>
    <font>
      <sz val="8"/>
      <color rgb="FF0000FF"/>
      <name val="Arial"/>
      <family val="2"/>
    </font>
    <font>
      <sz val="7"/>
      <color indexed="8"/>
      <name val="Arial"/>
      <family val="2"/>
    </font>
    <font>
      <b/>
      <sz val="9"/>
      <name val="Arial"/>
      <family val="2"/>
    </font>
    <font>
      <sz val="7"/>
      <color theme="1"/>
      <name val="Arial"/>
      <family val="2"/>
    </font>
    <font>
      <b/>
      <sz val="7.5"/>
      <name val="Arial"/>
      <family val="2"/>
    </font>
    <font>
      <i/>
      <sz val="6"/>
      <name val="Arial Narrow"/>
      <family val="2"/>
    </font>
    <font>
      <i/>
      <sz val="9"/>
      <name val="Arial"/>
      <family val="2"/>
    </font>
    <font>
      <sz val="9"/>
      <name val="Arial"/>
      <family val="2"/>
    </font>
    <font>
      <b/>
      <sz val="8"/>
      <name val="Arial Narrow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color indexed="10"/>
      <name val="Arial"/>
      <family val="2"/>
    </font>
    <font>
      <b/>
      <sz val="9"/>
      <color indexed="39"/>
      <name val="Arial"/>
      <family val="2"/>
    </font>
    <font>
      <sz val="9"/>
      <color indexed="10"/>
      <name val="Arial"/>
      <family val="2"/>
    </font>
    <font>
      <sz val="9"/>
      <color indexed="39"/>
      <name val="Arial"/>
      <family val="2"/>
    </font>
    <font>
      <sz val="7"/>
      <name val="Arial Narrow"/>
      <family val="2"/>
    </font>
    <font>
      <sz val="9"/>
      <color indexed="12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MT"/>
      <family val="2"/>
    </font>
    <font>
      <sz val="8"/>
      <color rgb="FF0432FF"/>
      <name val="Arial"/>
      <family val="2"/>
    </font>
    <font>
      <b/>
      <sz val="8"/>
      <color rgb="FF0000FF"/>
      <name val="Arial"/>
      <family val="2"/>
    </font>
    <font>
      <sz val="8"/>
      <color theme="1"/>
      <name val="Arial"/>
      <family val="2"/>
    </font>
    <font>
      <sz val="7"/>
      <color rgb="FF000000"/>
      <name val="Arial"/>
      <family val="2"/>
    </font>
    <font>
      <b/>
      <sz val="7"/>
      <color theme="1"/>
      <name val="Arial"/>
      <family val="2"/>
    </font>
    <font>
      <sz val="7"/>
      <color rgb="FFFF0000"/>
      <name val="Arial"/>
      <family val="2"/>
    </font>
    <font>
      <u/>
      <sz val="12"/>
      <color theme="11"/>
      <name val="ArialMT"/>
      <family val="2"/>
    </font>
    <font>
      <sz val="8"/>
      <color theme="0"/>
      <name val="Arial"/>
      <family val="2"/>
    </font>
    <font>
      <sz val="7"/>
      <color theme="1"/>
      <name val="ArialMT"/>
    </font>
    <font>
      <sz val="9"/>
      <color indexed="8"/>
      <name val="Arial"/>
      <family val="2"/>
    </font>
    <font>
      <i/>
      <sz val="6"/>
      <name val="Arial"/>
      <family val="2"/>
    </font>
    <font>
      <sz val="6"/>
      <color indexed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rgb="FFFF0000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sz val="10"/>
      <color theme="1"/>
      <name val="ArialMT"/>
      <family val="2"/>
    </font>
    <font>
      <sz val="9"/>
      <color rgb="FF0432FF"/>
      <name val="Arial"/>
      <family val="2"/>
    </font>
    <font>
      <sz val="8"/>
      <color rgb="FF0432FF"/>
      <name val="ArialMT"/>
      <family val="2"/>
    </font>
    <font>
      <sz val="7"/>
      <color rgb="FF0432FF"/>
      <name val="Arial"/>
      <family val="2"/>
    </font>
    <font>
      <b/>
      <sz val="10"/>
      <color theme="1"/>
      <name val="Arial"/>
      <family val="2"/>
    </font>
    <font>
      <sz val="9"/>
      <color theme="1"/>
      <name val="ArialMT"/>
      <family val="2"/>
    </font>
    <font>
      <u/>
      <sz val="8"/>
      <color theme="1"/>
      <name val="Arial"/>
      <family val="2"/>
    </font>
    <font>
      <sz val="6"/>
      <color rgb="FFFF0000"/>
      <name val="Arial"/>
      <family val="2"/>
    </font>
    <font>
      <i/>
      <sz val="6"/>
      <color indexed="12"/>
      <name val="Arial"/>
      <family val="2"/>
    </font>
    <font>
      <sz val="8"/>
      <color theme="1"/>
      <name val="ArialMT"/>
      <family val="2"/>
    </font>
    <font>
      <sz val="6"/>
      <name val="Arial"/>
      <family val="2"/>
    </font>
    <font>
      <b/>
      <i/>
      <sz val="6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b/>
      <sz val="10"/>
      <color rgb="FF002060"/>
      <name val="Arial"/>
      <family val="2"/>
    </font>
    <font>
      <b/>
      <sz val="9"/>
      <color rgb="FF002060"/>
      <name val="Arial"/>
      <family val="2"/>
    </font>
    <font>
      <sz val="11"/>
      <name val="Arial"/>
      <family val="2"/>
    </font>
    <font>
      <b/>
      <sz val="12"/>
      <color theme="1"/>
      <name val="ArialMT"/>
      <family val="2"/>
    </font>
    <font>
      <i/>
      <sz val="7"/>
      <name val="Arial"/>
      <family val="2"/>
    </font>
    <font>
      <b/>
      <i/>
      <sz val="7"/>
      <name val="Arial"/>
      <family val="2"/>
    </font>
    <font>
      <b/>
      <sz val="9"/>
      <color theme="1"/>
      <name val="Arial"/>
      <family val="2"/>
    </font>
    <font>
      <i/>
      <sz val="6"/>
      <color theme="1"/>
      <name val="Arial"/>
      <family val="2"/>
    </font>
    <font>
      <sz val="6"/>
      <color theme="1"/>
      <name val="ArialMT"/>
    </font>
    <font>
      <i/>
      <sz val="6"/>
      <color theme="1"/>
      <name val="ArialMT"/>
    </font>
    <font>
      <b/>
      <sz val="8"/>
      <color theme="1"/>
      <name val="ArialMT"/>
    </font>
    <font>
      <b/>
      <sz val="8"/>
      <color rgb="FF0432FF"/>
      <name val="Arial"/>
      <family val="2"/>
    </font>
    <font>
      <b/>
      <sz val="7"/>
      <color rgb="FF900000"/>
      <name val="Arial"/>
      <family val="2"/>
    </font>
    <font>
      <i/>
      <sz val="7"/>
      <color indexed="8"/>
      <name val="Arial"/>
      <family val="2"/>
    </font>
    <font>
      <b/>
      <sz val="7"/>
      <color rgb="FF002060"/>
      <name val="Arial"/>
      <family val="2"/>
    </font>
    <font>
      <sz val="7"/>
      <color rgb="FF002060"/>
      <name val="Arial"/>
      <family val="2"/>
    </font>
    <font>
      <sz val="8"/>
      <color theme="0"/>
      <name val="ArialMT"/>
      <family val="2"/>
    </font>
    <font>
      <sz val="7"/>
      <color indexed="17"/>
      <name val="Arial"/>
      <family val="2"/>
    </font>
    <font>
      <sz val="9"/>
      <color theme="1"/>
      <name val="Arial"/>
      <family val="2"/>
    </font>
    <font>
      <i/>
      <sz val="12"/>
      <color theme="1"/>
      <name val="ArialMT"/>
      <family val="2"/>
    </font>
    <font>
      <i/>
      <sz val="6"/>
      <color indexed="8"/>
      <name val="Arial"/>
      <family val="2"/>
    </font>
    <font>
      <sz val="10"/>
      <color theme="1"/>
      <name val="Arial"/>
      <family val="2"/>
    </font>
    <font>
      <b/>
      <sz val="7"/>
      <color theme="9" tint="-0.499984740745262"/>
      <name val="Arial"/>
      <family val="2"/>
    </font>
    <font>
      <sz val="7"/>
      <color theme="9" tint="-0.499984740745262"/>
      <name val="Arial"/>
      <family val="2"/>
    </font>
    <font>
      <b/>
      <sz val="8"/>
      <color theme="9" tint="-0.499984740745262"/>
      <name val="Arial"/>
      <family val="2"/>
    </font>
    <font>
      <b/>
      <sz val="8"/>
      <color theme="5" tint="-0.499984740745262"/>
      <name val="Arial"/>
      <family val="2"/>
    </font>
    <font>
      <sz val="8"/>
      <color theme="5" tint="-0.499984740745262"/>
      <name val="Arial"/>
      <family val="2"/>
    </font>
    <font>
      <sz val="7"/>
      <color theme="5" tint="-0.499984740745262"/>
      <name val="Arial"/>
      <family val="2"/>
    </font>
    <font>
      <u/>
      <sz val="8"/>
      <color theme="5" tint="-0.499984740745262"/>
      <name val="Arial"/>
      <family val="2"/>
    </font>
    <font>
      <b/>
      <sz val="7"/>
      <color theme="5" tint="-0.499984740745262"/>
      <name val="Arial"/>
      <family val="2"/>
    </font>
    <font>
      <sz val="12"/>
      <color theme="5" tint="-0.499984740745262"/>
      <name val="ArialMT"/>
      <family val="2"/>
    </font>
    <font>
      <b/>
      <u/>
      <sz val="8"/>
      <color theme="9" tint="-0.499984740745262"/>
      <name val="Arial"/>
      <family val="2"/>
    </font>
    <font>
      <sz val="12"/>
      <color theme="9" tint="-0.499984740745262"/>
      <name val="ArialMT"/>
      <family val="2"/>
    </font>
    <font>
      <i/>
      <strike/>
      <sz val="6"/>
      <color theme="1"/>
      <name val="ArialMT"/>
      <family val="2"/>
    </font>
    <font>
      <b/>
      <sz val="8"/>
      <color theme="1"/>
      <name val="Calibri"/>
      <family val="2"/>
      <scheme val="minor"/>
    </font>
    <font>
      <sz val="8"/>
      <color rgb="FFFF0000"/>
      <name val="ArialMT"/>
      <family val="2"/>
    </font>
    <font>
      <sz val="7"/>
      <color rgb="FFFF0000"/>
      <name val="ArialMT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7"/>
      <color rgb="FF0000D4"/>
      <name val="Arial"/>
      <family val="2"/>
    </font>
    <font>
      <sz val="8"/>
      <color rgb="FF0000D4"/>
      <name val="ArialMT"/>
      <family val="2"/>
    </font>
    <font>
      <b/>
      <sz val="9"/>
      <name val="Times New Roman"/>
      <family val="1"/>
    </font>
    <font>
      <sz val="14"/>
      <color theme="1"/>
      <name val="ArialMT"/>
      <family val="2"/>
    </font>
    <font>
      <sz val="14"/>
      <color theme="5" tint="-0.499984740745262"/>
      <name val="ArialMT"/>
      <family val="2"/>
    </font>
    <font>
      <b/>
      <sz val="14"/>
      <color theme="1"/>
      <name val="ArialMT"/>
      <family val="2"/>
    </font>
    <font>
      <sz val="14"/>
      <color theme="9" tint="-0.499984740745262"/>
      <name val="ArialMT"/>
      <family val="2"/>
    </font>
    <font>
      <b/>
      <sz val="10"/>
      <color theme="1"/>
      <name val="ArialMT"/>
    </font>
    <font>
      <b/>
      <sz val="10"/>
      <color theme="9" tint="-0.499984740745262"/>
      <name val="ArialMT"/>
    </font>
    <font>
      <b/>
      <sz val="10"/>
      <color theme="5" tint="-0.499984740745262"/>
      <name val="ArialMT"/>
    </font>
    <font>
      <sz val="12"/>
      <name val="ArialMT"/>
      <family val="2"/>
    </font>
    <font>
      <i/>
      <sz val="6"/>
      <name val="ArialMT"/>
    </font>
    <font>
      <sz val="12"/>
      <name val="Times New Roman"/>
      <family val="1"/>
    </font>
    <font>
      <sz val="7"/>
      <name val="ArialMT"/>
    </font>
    <font>
      <sz val="9"/>
      <name val="ArialMT"/>
      <family val="2"/>
    </font>
    <font>
      <b/>
      <sz val="9"/>
      <color rgb="FFFF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i/>
      <u/>
      <sz val="8"/>
      <color theme="10"/>
      <name val="Arial"/>
      <family val="2"/>
    </font>
    <font>
      <i/>
      <u/>
      <sz val="6"/>
      <color theme="10"/>
      <name val="Arial"/>
      <family val="2"/>
    </font>
    <font>
      <sz val="9"/>
      <color rgb="FFFF0000"/>
      <name val="Arial"/>
      <family val="2"/>
    </font>
    <font>
      <b/>
      <sz val="9"/>
      <color theme="9" tint="-0.499984740745262"/>
      <name val="Arial"/>
      <family val="2"/>
    </font>
    <font>
      <sz val="9"/>
      <color theme="9" tint="-0.499984740745262"/>
      <name val="Arial"/>
      <family val="2"/>
    </font>
    <font>
      <b/>
      <sz val="9"/>
      <color theme="5" tint="-0.499984740745262"/>
      <name val="Arial"/>
      <family val="2"/>
    </font>
    <font>
      <sz val="8"/>
      <color theme="9" tint="-0.499984740745262"/>
      <name val="Arial"/>
      <family val="2"/>
    </font>
    <font>
      <sz val="6"/>
      <color rgb="FF0432FF"/>
      <name val="Arial"/>
      <family val="2"/>
    </font>
    <font>
      <sz val="11"/>
      <color theme="1"/>
      <name val="Arial"/>
      <family val="2"/>
    </font>
    <font>
      <sz val="8"/>
      <color rgb="FF0432FF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8"/>
      </patternFill>
    </fill>
    <fill>
      <patternFill patternType="solid">
        <fgColor rgb="FFDDEBF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CC"/>
        <bgColor indexed="8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BFF83"/>
        <bgColor indexed="64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4" tint="0.79998168889431442"/>
        <bgColor indexed="8"/>
      </patternFill>
    </fill>
    <fill>
      <patternFill patternType="solid">
        <fgColor rgb="FFFCFFCB"/>
        <bgColor indexed="64"/>
      </patternFill>
    </fill>
    <fill>
      <patternFill patternType="solid">
        <fgColor rgb="FFFCFFCB"/>
        <bgColor indexed="8"/>
      </patternFill>
    </fill>
    <fill>
      <patternFill patternType="solid">
        <fgColor rgb="FFFCFFCB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DDEBF7"/>
        <bgColor indexed="8"/>
      </patternFill>
    </fill>
    <fill>
      <patternFill patternType="solid">
        <fgColor rgb="FFFF7E79"/>
        <bgColor indexed="8"/>
      </patternFill>
    </fill>
    <fill>
      <patternFill patternType="solid">
        <fgColor theme="0"/>
        <bgColor rgb="FF000000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indexed="41"/>
        <bgColor indexed="64"/>
      </patternFill>
    </fill>
    <fill>
      <patternFill patternType="solid">
        <fgColor rgb="FFFFFCCB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FF"/>
        <bgColor rgb="FF000000"/>
      </patternFill>
    </fill>
  </fills>
  <borders count="50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indexed="55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55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55"/>
      </bottom>
      <diagonal/>
    </border>
    <border>
      <left/>
      <right/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 style="thin">
        <color indexed="55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5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indexed="55"/>
      </right>
      <top/>
      <bottom style="thin">
        <color theme="0" tint="-0.499984740745262"/>
      </bottom>
      <diagonal/>
    </border>
    <border>
      <left/>
      <right style="thin">
        <color indexed="55"/>
      </right>
      <top style="thin">
        <color theme="0" tint="-0.499984740745262"/>
      </top>
      <bottom/>
      <diagonal/>
    </border>
    <border>
      <left style="thin">
        <color indexed="55"/>
      </left>
      <right/>
      <top style="thin">
        <color theme="0" tint="-0.499984740745262"/>
      </top>
      <bottom/>
      <diagonal/>
    </border>
  </borders>
  <cellStyleXfs count="90">
    <xf numFmtId="0" fontId="0" fillId="0" borderId="0"/>
    <xf numFmtId="0" fontId="3" fillId="0" borderId="0"/>
    <xf numFmtId="0" fontId="14" fillId="0" borderId="0" applyNumberFormat="0" applyFill="0" applyBorder="0" applyAlignment="0" applyProtection="0"/>
    <xf numFmtId="0" fontId="36" fillId="0" borderId="0"/>
    <xf numFmtId="0" fontId="3" fillId="0" borderId="0"/>
    <xf numFmtId="0" fontId="3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924">
    <xf numFmtId="0" fontId="0" fillId="0" borderId="0" xfId="0"/>
    <xf numFmtId="0" fontId="6" fillId="6" borderId="4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9" fontId="6" fillId="0" borderId="3" xfId="0" applyNumberFormat="1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9" fontId="6" fillId="0" borderId="3" xfId="0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35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0" xfId="3" applyFont="1" applyFill="1"/>
    <xf numFmtId="0" fontId="4" fillId="0" borderId="0" xfId="3" applyFont="1"/>
    <xf numFmtId="0" fontId="4" fillId="0" borderId="0" xfId="3" applyFont="1" applyAlignment="1">
      <alignment vertical="center"/>
    </xf>
    <xf numFmtId="9" fontId="6" fillId="0" borderId="0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8" fillId="0" borderId="3" xfId="0" applyFont="1" applyBorder="1" applyAlignment="1">
      <alignment horizontal="left" vertical="center" indent="1"/>
    </xf>
    <xf numFmtId="49" fontId="6" fillId="0" borderId="3" xfId="0" applyNumberFormat="1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6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9" fontId="6" fillId="6" borderId="3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0" fillId="5" borderId="0" xfId="0" applyFill="1"/>
    <xf numFmtId="0" fontId="0" fillId="0" borderId="8" xfId="0" applyBorder="1"/>
    <xf numFmtId="0" fontId="0" fillId="0" borderId="0" xfId="0" applyBorder="1"/>
    <xf numFmtId="0" fontId="0" fillId="5" borderId="0" xfId="0" applyFill="1" applyBorder="1"/>
    <xf numFmtId="0" fontId="47" fillId="0" borderId="0" xfId="3" applyFont="1"/>
    <xf numFmtId="14" fontId="48" fillId="2" borderId="0" xfId="1" applyNumberFormat="1" applyFont="1" applyFill="1" applyBorder="1" applyAlignment="1">
      <alignment horizontal="right" vertical="top"/>
    </xf>
    <xf numFmtId="0" fontId="19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left" vertical="center"/>
    </xf>
    <xf numFmtId="0" fontId="49" fillId="0" borderId="0" xfId="3" applyFont="1"/>
    <xf numFmtId="0" fontId="56" fillId="0" borderId="0" xfId="0" applyFont="1"/>
    <xf numFmtId="0" fontId="46" fillId="0" borderId="0" xfId="0" applyFont="1"/>
    <xf numFmtId="9" fontId="6" fillId="0" borderId="21" xfId="0" applyNumberFormat="1" applyFont="1" applyBorder="1" applyAlignment="1">
      <alignment horizontal="center" vertical="center"/>
    </xf>
    <xf numFmtId="9" fontId="5" fillId="0" borderId="21" xfId="0" applyNumberFormat="1" applyFont="1" applyFill="1" applyBorder="1" applyAlignment="1">
      <alignment horizontal="center" vertical="center"/>
    </xf>
    <xf numFmtId="9" fontId="6" fillId="0" borderId="21" xfId="0" applyNumberFormat="1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left" vertical="center"/>
    </xf>
    <xf numFmtId="0" fontId="6" fillId="6" borderId="23" xfId="0" applyFont="1" applyFill="1" applyBorder="1" applyAlignment="1">
      <alignment vertical="center"/>
    </xf>
    <xf numFmtId="0" fontId="6" fillId="6" borderId="25" xfId="0" applyFont="1" applyFill="1" applyBorder="1" applyAlignment="1">
      <alignment vertical="center"/>
    </xf>
    <xf numFmtId="0" fontId="0" fillId="6" borderId="24" xfId="0" applyFill="1" applyBorder="1" applyAlignment="1">
      <alignment horizontal="center"/>
    </xf>
    <xf numFmtId="0" fontId="45" fillId="5" borderId="0" xfId="0" applyFont="1" applyFill="1" applyBorder="1" applyAlignment="1">
      <alignment vertical="center"/>
    </xf>
    <xf numFmtId="0" fontId="45" fillId="5" borderId="0" xfId="0" applyFont="1" applyFill="1" applyBorder="1" applyAlignment="1">
      <alignment vertical="center" wrapText="1"/>
    </xf>
    <xf numFmtId="9" fontId="45" fillId="5" borderId="0" xfId="0" applyNumberFormat="1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center" vertical="center"/>
    </xf>
    <xf numFmtId="9" fontId="43" fillId="5" borderId="0" xfId="0" applyNumberFormat="1" applyFont="1" applyFill="1" applyBorder="1" applyAlignment="1">
      <alignment horizontal="right" vertical="center"/>
    </xf>
    <xf numFmtId="9" fontId="24" fillId="2" borderId="30" xfId="0" applyNumberFormat="1" applyFont="1" applyFill="1" applyBorder="1" applyAlignment="1" applyProtection="1">
      <alignment horizontal="center" vertical="center" wrapText="1"/>
    </xf>
    <xf numFmtId="9" fontId="24" fillId="2" borderId="31" xfId="0" applyNumberFormat="1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left" vertical="top" wrapText="1"/>
    </xf>
    <xf numFmtId="0" fontId="23" fillId="2" borderId="0" xfId="0" applyFont="1" applyFill="1" applyBorder="1" applyAlignment="1" applyProtection="1">
      <alignment vertical="top"/>
    </xf>
    <xf numFmtId="0" fontId="56" fillId="0" borderId="0" xfId="0" applyFont="1" applyAlignment="1">
      <alignment vertical="center"/>
    </xf>
    <xf numFmtId="0" fontId="62" fillId="0" borderId="0" xfId="0" applyFont="1"/>
    <xf numFmtId="0" fontId="57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40" fillId="0" borderId="0" xfId="0" applyFont="1"/>
    <xf numFmtId="0" fontId="45" fillId="5" borderId="0" xfId="0" applyFont="1" applyFill="1" applyBorder="1"/>
    <xf numFmtId="0" fontId="53" fillId="0" borderId="0" xfId="0" applyFont="1" applyAlignment="1">
      <alignment vertical="center"/>
    </xf>
    <xf numFmtId="0" fontId="66" fillId="0" borderId="0" xfId="0" applyFont="1"/>
    <xf numFmtId="0" fontId="0" fillId="0" borderId="0" xfId="0"/>
    <xf numFmtId="49" fontId="50" fillId="17" borderId="9" xfId="1" applyNumberFormat="1" applyFont="1" applyFill="1" applyBorder="1" applyAlignment="1" applyProtection="1">
      <alignment horizontal="center" vertical="center" wrapText="1"/>
    </xf>
    <xf numFmtId="9" fontId="50" fillId="17" borderId="9" xfId="1" applyNumberFormat="1" applyFont="1" applyFill="1" applyBorder="1" applyAlignment="1" applyProtection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0" fontId="40" fillId="5" borderId="3" xfId="0" applyFont="1" applyFill="1" applyBorder="1" applyAlignment="1">
      <alignment vertical="center" wrapText="1"/>
    </xf>
    <xf numFmtId="9" fontId="40" fillId="5" borderId="3" xfId="0" applyNumberFormat="1" applyFont="1" applyFill="1" applyBorder="1" applyAlignment="1">
      <alignment horizontal="center" vertical="center" wrapText="1"/>
    </xf>
    <xf numFmtId="0" fontId="4" fillId="0" borderId="0" xfId="3" applyFont="1" applyBorder="1"/>
    <xf numFmtId="0" fontId="21" fillId="5" borderId="0" xfId="0" applyFont="1" applyFill="1" applyBorder="1" applyAlignment="1">
      <alignment horizontal="left" vertical="center" wrapText="1" indent="1"/>
    </xf>
    <xf numFmtId="49" fontId="50" fillId="5" borderId="0" xfId="1" applyNumberFormat="1" applyFont="1" applyFill="1" applyBorder="1" applyAlignment="1" applyProtection="1">
      <alignment horizontal="center" vertical="center" wrapText="1"/>
    </xf>
    <xf numFmtId="9" fontId="50" fillId="5" borderId="0" xfId="1" applyNumberFormat="1" applyFont="1" applyFill="1" applyBorder="1" applyAlignment="1" applyProtection="1">
      <alignment horizontal="center" vertical="center"/>
    </xf>
    <xf numFmtId="9" fontId="5" fillId="5" borderId="0" xfId="1" applyNumberFormat="1" applyFont="1" applyFill="1" applyBorder="1" applyAlignment="1" applyProtection="1">
      <alignment horizontal="center" vertical="center"/>
    </xf>
    <xf numFmtId="49" fontId="5" fillId="5" borderId="0" xfId="1" applyNumberFormat="1" applyFont="1" applyFill="1" applyBorder="1" applyAlignment="1" applyProtection="1">
      <alignment horizontal="center" vertical="center" wrapText="1"/>
    </xf>
    <xf numFmtId="49" fontId="16" fillId="5" borderId="0" xfId="1" applyNumberFormat="1" applyFont="1" applyFill="1" applyBorder="1" applyAlignment="1" applyProtection="1">
      <alignment horizontal="left" vertical="center" wrapText="1" indent="1"/>
    </xf>
    <xf numFmtId="0" fontId="4" fillId="0" borderId="0" xfId="3" applyFont="1" applyBorder="1" applyAlignment="1">
      <alignment vertical="center"/>
    </xf>
    <xf numFmtId="14" fontId="48" fillId="2" borderId="0" xfId="1" applyNumberFormat="1" applyFont="1" applyFill="1" applyBorder="1" applyAlignment="1">
      <alignment horizontal="right" vertical="center"/>
    </xf>
    <xf numFmtId="0" fontId="48" fillId="2" borderId="0" xfId="0" applyFont="1" applyFill="1" applyBorder="1" applyAlignment="1">
      <alignment horizontal="left" vertical="top"/>
    </xf>
    <xf numFmtId="0" fontId="48" fillId="2" borderId="0" xfId="0" applyFont="1" applyFill="1" applyBorder="1" applyAlignment="1">
      <alignment horizontal="center" vertical="top"/>
    </xf>
    <xf numFmtId="0" fontId="80" fillId="0" borderId="0" xfId="0" applyFont="1" applyAlignment="1">
      <alignment vertical="top"/>
    </xf>
    <xf numFmtId="0" fontId="46" fillId="0" borderId="0" xfId="0" applyFont="1" applyBorder="1"/>
    <xf numFmtId="0" fontId="19" fillId="12" borderId="0" xfId="0" applyFont="1" applyFill="1" applyBorder="1"/>
    <xf numFmtId="0" fontId="46" fillId="0" borderId="0" xfId="0" applyFont="1" applyBorder="1" applyAlignment="1"/>
    <xf numFmtId="0" fontId="46" fillId="0" borderId="0" xfId="0" applyFont="1" applyAlignment="1"/>
    <xf numFmtId="0" fontId="57" fillId="0" borderId="0" xfId="0" applyFont="1" applyBorder="1"/>
    <xf numFmtId="0" fontId="46" fillId="0" borderId="0" xfId="0" applyFont="1" applyAlignment="1">
      <alignment vertical="center"/>
    </xf>
    <xf numFmtId="0" fontId="62" fillId="0" borderId="0" xfId="0" applyFont="1" applyBorder="1"/>
    <xf numFmtId="0" fontId="87" fillId="0" borderId="12" xfId="0" applyFont="1" applyBorder="1"/>
    <xf numFmtId="0" fontId="84" fillId="5" borderId="0" xfId="0" applyFont="1" applyFill="1" applyAlignment="1" applyProtection="1">
      <alignment horizontal="left" vertical="center"/>
    </xf>
    <xf numFmtId="0" fontId="75" fillId="5" borderId="0" xfId="0" applyFont="1" applyFill="1" applyBorder="1" applyAlignment="1" applyProtection="1">
      <alignment horizontal="left" vertical="center"/>
    </xf>
    <xf numFmtId="0" fontId="75" fillId="5" borderId="0" xfId="0" applyFont="1" applyFill="1" applyBorder="1" applyAlignment="1" applyProtection="1">
      <alignment horizontal="center" vertical="center"/>
    </xf>
    <xf numFmtId="14" fontId="75" fillId="5" borderId="0" xfId="1" applyNumberFormat="1" applyFont="1" applyFill="1" applyBorder="1" applyAlignment="1" applyProtection="1">
      <alignment horizontal="right" vertical="center"/>
    </xf>
    <xf numFmtId="9" fontId="82" fillId="5" borderId="9" xfId="1" applyNumberFormat="1" applyFont="1" applyFill="1" applyBorder="1" applyAlignment="1" applyProtection="1">
      <alignment horizontal="center" vertical="center"/>
      <protection locked="0"/>
    </xf>
    <xf numFmtId="0" fontId="66" fillId="6" borderId="24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6" fillId="0" borderId="3" xfId="0" applyNumberFormat="1" applyFont="1" applyBorder="1" applyAlignment="1">
      <alignment horizontal="left" vertical="center" wrapText="1" indent="1"/>
    </xf>
    <xf numFmtId="0" fontId="59" fillId="0" borderId="0" xfId="0" applyFont="1" applyAlignment="1">
      <alignment horizontal="left" indent="1"/>
    </xf>
    <xf numFmtId="0" fontId="66" fillId="0" borderId="21" xfId="0" applyNumberFormat="1" applyFont="1" applyBorder="1" applyAlignment="1">
      <alignment horizontal="center" vertical="center"/>
    </xf>
    <xf numFmtId="0" fontId="40" fillId="0" borderId="21" xfId="0" applyNumberFormat="1" applyFont="1" applyBorder="1" applyAlignment="1">
      <alignment horizontal="left" vertical="center" indent="1"/>
    </xf>
    <xf numFmtId="9" fontId="40" fillId="0" borderId="21" xfId="0" applyNumberFormat="1" applyFont="1" applyBorder="1" applyAlignment="1">
      <alignment horizontal="center" vertical="center"/>
    </xf>
    <xf numFmtId="49" fontId="66" fillId="0" borderId="0" xfId="0" applyNumberFormat="1" applyFont="1" applyAlignment="1">
      <alignment horizontal="left" indent="1"/>
    </xf>
    <xf numFmtId="0" fontId="6" fillId="6" borderId="34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horizontal="left" vertical="center" indent="1"/>
    </xf>
    <xf numFmtId="9" fontId="40" fillId="0" borderId="36" xfId="0" applyNumberFormat="1" applyFont="1" applyFill="1" applyBorder="1" applyAlignment="1">
      <alignment horizontal="center" vertical="center"/>
    </xf>
    <xf numFmtId="49" fontId="40" fillId="0" borderId="36" xfId="0" applyNumberFormat="1" applyFont="1" applyFill="1" applyBorder="1" applyAlignment="1">
      <alignment horizontal="left" vertical="center" indent="1"/>
    </xf>
    <xf numFmtId="0" fontId="66" fillId="0" borderId="3" xfId="0" applyFont="1" applyBorder="1" applyAlignment="1">
      <alignment horizontal="left" indent="1"/>
    </xf>
    <xf numFmtId="9" fontId="0" fillId="0" borderId="3" xfId="0" applyNumberFormat="1" applyBorder="1" applyAlignment="1">
      <alignment horizontal="center"/>
    </xf>
    <xf numFmtId="0" fontId="38" fillId="0" borderId="3" xfId="0" applyNumberFormat="1" applyFont="1" applyBorder="1" applyAlignment="1">
      <alignment horizontal="left" vertical="center" wrapText="1" indent="1"/>
    </xf>
    <xf numFmtId="0" fontId="70" fillId="8" borderId="9" xfId="1" applyFont="1" applyFill="1" applyBorder="1" applyAlignment="1" applyProtection="1">
      <alignment horizontal="center" vertical="center" wrapText="1"/>
    </xf>
    <xf numFmtId="9" fontId="5" fillId="8" borderId="9" xfId="1" applyNumberFormat="1" applyFont="1" applyFill="1" applyBorder="1" applyAlignment="1" applyProtection="1">
      <alignment horizontal="center" vertical="center"/>
    </xf>
    <xf numFmtId="49" fontId="5" fillId="8" borderId="9" xfId="1" applyNumberFormat="1" applyFont="1" applyFill="1" applyBorder="1" applyAlignment="1" applyProtection="1">
      <alignment horizontal="center" vertical="center" wrapText="1"/>
    </xf>
    <xf numFmtId="0" fontId="16" fillId="25" borderId="12" xfId="1" applyNumberFormat="1" applyFont="1" applyFill="1" applyBorder="1" applyAlignment="1">
      <alignment horizontal="center" vertical="center" wrapText="1"/>
    </xf>
    <xf numFmtId="0" fontId="16" fillId="18" borderId="12" xfId="1" applyNumberFormat="1" applyFont="1" applyFill="1" applyBorder="1" applyAlignment="1">
      <alignment horizontal="center" vertical="center" wrapText="1"/>
    </xf>
    <xf numFmtId="0" fontId="83" fillId="8" borderId="0" xfId="0" applyFont="1" applyFill="1" applyBorder="1" applyAlignment="1">
      <alignment vertical="center"/>
    </xf>
    <xf numFmtId="0" fontId="81" fillId="0" borderId="0" xfId="0" applyFont="1"/>
    <xf numFmtId="14" fontId="16" fillId="14" borderId="0" xfId="1" applyNumberFormat="1" applyFont="1" applyFill="1" applyBorder="1" applyAlignment="1">
      <alignment horizontal="left" vertical="center" wrapText="1"/>
    </xf>
    <xf numFmtId="0" fontId="4" fillId="14" borderId="0" xfId="0" applyFont="1" applyFill="1" applyBorder="1"/>
    <xf numFmtId="0" fontId="80" fillId="0" borderId="0" xfId="0" applyFont="1" applyBorder="1" applyAlignment="1">
      <alignment horizontal="right"/>
    </xf>
    <xf numFmtId="0" fontId="80" fillId="5" borderId="0" xfId="0" applyFont="1" applyFill="1" applyAlignment="1">
      <alignment vertical="center"/>
    </xf>
    <xf numFmtId="0" fontId="78" fillId="5" borderId="0" xfId="0" applyFont="1" applyFill="1" applyAlignment="1">
      <alignment horizontal="left" vertical="center"/>
    </xf>
    <xf numFmtId="0" fontId="91" fillId="0" borderId="0" xfId="0" applyFont="1" applyAlignment="1">
      <alignment horizontal="left" vertical="center"/>
    </xf>
    <xf numFmtId="0" fontId="48" fillId="2" borderId="0" xfId="0" applyFont="1" applyFill="1" applyBorder="1" applyAlignment="1">
      <alignment horizontal="left" vertical="center"/>
    </xf>
    <xf numFmtId="0" fontId="48" fillId="2" borderId="0" xfId="0" applyFont="1" applyFill="1" applyBorder="1" applyAlignment="1">
      <alignment horizontal="center" vertical="center"/>
    </xf>
    <xf numFmtId="0" fontId="92" fillId="0" borderId="0" xfId="0" applyFont="1"/>
    <xf numFmtId="0" fontId="89" fillId="0" borderId="0" xfId="0" applyFont="1"/>
    <xf numFmtId="0" fontId="21" fillId="0" borderId="0" xfId="0" applyFont="1"/>
    <xf numFmtId="0" fontId="19" fillId="25" borderId="0" xfId="0" applyFont="1" applyFill="1" applyBorder="1"/>
    <xf numFmtId="0" fontId="89" fillId="0" borderId="0" xfId="0" applyFont="1" applyAlignment="1">
      <alignment vertical="center"/>
    </xf>
    <xf numFmtId="0" fontId="19" fillId="18" borderId="0" xfId="0" applyFont="1" applyFill="1" applyBorder="1"/>
    <xf numFmtId="0" fontId="94" fillId="19" borderId="0" xfId="0" applyFont="1" applyFill="1" applyBorder="1" applyAlignment="1">
      <alignment horizontal="center" vertical="center" wrapText="1"/>
    </xf>
    <xf numFmtId="9" fontId="94" fillId="19" borderId="0" xfId="0" applyNumberFormat="1" applyFont="1" applyFill="1" applyBorder="1" applyAlignment="1">
      <alignment horizontal="center" vertical="center"/>
    </xf>
    <xf numFmtId="0" fontId="98" fillId="26" borderId="0" xfId="0" applyFont="1" applyFill="1" applyBorder="1" applyAlignment="1">
      <alignment horizontal="center" vertical="center" wrapText="1"/>
    </xf>
    <xf numFmtId="9" fontId="98" fillId="25" borderId="0" xfId="0" applyNumberFormat="1" applyFont="1" applyFill="1" applyBorder="1" applyAlignment="1">
      <alignment horizontal="center" vertical="center"/>
    </xf>
    <xf numFmtId="0" fontId="101" fillId="0" borderId="0" xfId="0" applyFont="1"/>
    <xf numFmtId="0" fontId="103" fillId="0" borderId="0" xfId="0" applyFont="1"/>
    <xf numFmtId="0" fontId="80" fillId="0" borderId="0" xfId="0" applyFont="1" applyAlignment="1">
      <alignment vertical="center"/>
    </xf>
    <xf numFmtId="0" fontId="104" fillId="0" borderId="0" xfId="0" applyFont="1" applyFill="1" applyBorder="1" applyAlignment="1">
      <alignment vertical="center"/>
    </xf>
    <xf numFmtId="9" fontId="11" fillId="9" borderId="1" xfId="0" applyNumberFormat="1" applyFont="1" applyFill="1" applyBorder="1" applyAlignment="1" applyProtection="1">
      <alignment horizontal="center" vertical="center"/>
    </xf>
    <xf numFmtId="9" fontId="11" fillId="9" borderId="15" xfId="0" applyNumberFormat="1" applyFont="1" applyFill="1" applyBorder="1" applyAlignment="1" applyProtection="1">
      <alignment horizontal="center" vertical="center"/>
    </xf>
    <xf numFmtId="9" fontId="3" fillId="21" borderId="14" xfId="0" applyNumberFormat="1" applyFont="1" applyFill="1" applyBorder="1" applyAlignment="1" applyProtection="1">
      <alignment horizontal="left" vertical="center" indent="1"/>
    </xf>
    <xf numFmtId="9" fontId="3" fillId="21" borderId="0" xfId="0" applyNumberFormat="1" applyFont="1" applyFill="1" applyBorder="1" applyAlignment="1" applyProtection="1">
      <alignment horizontal="left" vertical="center" indent="1"/>
    </xf>
    <xf numFmtId="0" fontId="3" fillId="20" borderId="0" xfId="0" applyFont="1" applyFill="1" applyBorder="1" applyAlignment="1" applyProtection="1">
      <alignment horizontal="left" vertical="center" indent="1"/>
    </xf>
    <xf numFmtId="9" fontId="3" fillId="22" borderId="4" xfId="0" applyNumberFormat="1" applyFont="1" applyFill="1" applyBorder="1" applyAlignment="1" applyProtection="1">
      <alignment horizontal="left" vertical="center" indent="1"/>
    </xf>
    <xf numFmtId="9" fontId="3" fillId="22" borderId="5" xfId="0" applyNumberFormat="1" applyFont="1" applyFill="1" applyBorder="1" applyAlignment="1" applyProtection="1">
      <alignment horizontal="left" vertical="center" indent="1"/>
    </xf>
    <xf numFmtId="9" fontId="3" fillId="22" borderId="5" xfId="0" applyNumberFormat="1" applyFont="1" applyFill="1" applyBorder="1" applyAlignment="1" applyProtection="1">
      <alignment horizontal="left" vertical="center" wrapText="1" indent="1"/>
    </xf>
    <xf numFmtId="9" fontId="3" fillId="22" borderId="5" xfId="0" applyNumberFormat="1" applyFont="1" applyFill="1" applyBorder="1" applyAlignment="1" applyProtection="1">
      <alignment horizontal="center" vertical="center"/>
    </xf>
    <xf numFmtId="9" fontId="3" fillId="22" borderId="6" xfId="0" applyNumberFormat="1" applyFont="1" applyFill="1" applyBorder="1" applyAlignment="1" applyProtection="1">
      <alignment horizontal="center" vertical="center"/>
    </xf>
    <xf numFmtId="9" fontId="3" fillId="21" borderId="0" xfId="0" applyNumberFormat="1" applyFont="1" applyFill="1" applyBorder="1" applyAlignment="1" applyProtection="1">
      <alignment horizontal="center" vertical="center"/>
    </xf>
    <xf numFmtId="9" fontId="3" fillId="21" borderId="20" xfId="0" applyNumberFormat="1" applyFont="1" applyFill="1" applyBorder="1" applyAlignment="1" applyProtection="1">
      <alignment horizontal="center" vertical="center"/>
    </xf>
    <xf numFmtId="0" fontId="80" fillId="5" borderId="0" xfId="0" applyFont="1" applyFill="1" applyAlignment="1">
      <alignment horizontal="right"/>
    </xf>
    <xf numFmtId="0" fontId="66" fillId="0" borderId="0" xfId="0" applyFont="1" applyAlignment="1">
      <alignment vertical="center"/>
    </xf>
    <xf numFmtId="0" fontId="23" fillId="2" borderId="0" xfId="0" applyFont="1" applyFill="1" applyBorder="1" applyAlignment="1" applyProtection="1">
      <alignment horizontal="left" vertical="top"/>
    </xf>
    <xf numFmtId="0" fontId="23" fillId="2" borderId="0" xfId="0" applyFont="1" applyFill="1" applyBorder="1" applyAlignment="1" applyProtection="1">
      <alignment horizontal="right" vertical="top"/>
    </xf>
    <xf numFmtId="0" fontId="79" fillId="0" borderId="0" xfId="0" applyFont="1" applyAlignment="1">
      <alignment vertical="top"/>
    </xf>
    <xf numFmtId="0" fontId="79" fillId="5" borderId="0" xfId="0" applyFont="1" applyFill="1" applyAlignment="1"/>
    <xf numFmtId="0" fontId="79" fillId="0" borderId="0" xfId="0" applyFont="1" applyAlignment="1"/>
    <xf numFmtId="0" fontId="105" fillId="0" borderId="33" xfId="0" applyFont="1" applyBorder="1" applyAlignment="1">
      <alignment horizontal="center" vertical="center"/>
    </xf>
    <xf numFmtId="0" fontId="105" fillId="0" borderId="3" xfId="0" applyFont="1" applyBorder="1" applyAlignment="1">
      <alignment horizontal="center" vertical="center"/>
    </xf>
    <xf numFmtId="0" fontId="105" fillId="0" borderId="0" xfId="0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6" fillId="0" borderId="23" xfId="0" applyNumberFormat="1" applyFont="1" applyFill="1" applyBorder="1" applyAlignment="1">
      <alignment horizontal="center" vertical="center"/>
    </xf>
    <xf numFmtId="9" fontId="6" fillId="0" borderId="23" xfId="0" applyNumberFormat="1" applyFont="1" applyFill="1" applyBorder="1" applyAlignment="1">
      <alignment horizontal="left" vertical="center" indent="1"/>
    </xf>
    <xf numFmtId="0" fontId="66" fillId="6" borderId="3" xfId="0" applyFont="1" applyFill="1" applyBorder="1" applyAlignment="1">
      <alignment horizontal="center" vertical="center"/>
    </xf>
    <xf numFmtId="9" fontId="6" fillId="6" borderId="25" xfId="0" applyNumberFormat="1" applyFont="1" applyFill="1" applyBorder="1" applyAlignment="1">
      <alignment horizontal="center" vertical="center"/>
    </xf>
    <xf numFmtId="0" fontId="66" fillId="6" borderId="22" xfId="0" applyFont="1" applyFill="1" applyBorder="1" applyAlignment="1">
      <alignment horizontal="left" vertical="center" indent="5"/>
    </xf>
    <xf numFmtId="0" fontId="0" fillId="6" borderId="27" xfId="0" applyFill="1" applyBorder="1" applyAlignment="1">
      <alignment vertical="center"/>
    </xf>
    <xf numFmtId="0" fontId="74" fillId="0" borderId="21" xfId="0" applyFont="1" applyBorder="1" applyAlignment="1">
      <alignment vertical="center"/>
    </xf>
    <xf numFmtId="9" fontId="5" fillId="0" borderId="21" xfId="0" applyNumberFormat="1" applyFont="1" applyFill="1" applyBorder="1" applyAlignment="1">
      <alignment vertic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center" vertical="center"/>
    </xf>
    <xf numFmtId="9" fontId="5" fillId="0" borderId="23" xfId="0" applyNumberFormat="1" applyFont="1" applyFill="1" applyBorder="1" applyAlignment="1">
      <alignment vertical="center"/>
    </xf>
    <xf numFmtId="0" fontId="74" fillId="0" borderId="3" xfId="0" applyFont="1" applyBorder="1" applyAlignment="1">
      <alignment vertical="center"/>
    </xf>
    <xf numFmtId="0" fontId="80" fillId="5" borderId="0" xfId="0" applyFont="1" applyFill="1" applyBorder="1" applyAlignment="1">
      <alignment horizontal="right" vertical="center"/>
    </xf>
    <xf numFmtId="0" fontId="48" fillId="31" borderId="0" xfId="0" applyFont="1" applyFill="1" applyBorder="1" applyAlignment="1">
      <alignment horizontal="left" vertical="center"/>
    </xf>
    <xf numFmtId="0" fontId="48" fillId="31" borderId="0" xfId="0" applyFont="1" applyFill="1" applyBorder="1" applyAlignment="1">
      <alignment horizontal="center" vertical="center"/>
    </xf>
    <xf numFmtId="14" fontId="48" fillId="31" borderId="0" xfId="1" applyNumberFormat="1" applyFont="1" applyFill="1" applyBorder="1" applyAlignment="1">
      <alignment horizontal="right" vertical="center"/>
    </xf>
    <xf numFmtId="0" fontId="104" fillId="5" borderId="0" xfId="0" applyFont="1" applyFill="1" applyBorder="1" applyAlignment="1">
      <alignment vertical="center"/>
    </xf>
    <xf numFmtId="0" fontId="66" fillId="0" borderId="0" xfId="0" applyFont="1" applyAlignment="1">
      <alignment horizontal="left" wrapText="1"/>
    </xf>
    <xf numFmtId="0" fontId="66" fillId="0" borderId="23" xfId="0" applyNumberFormat="1" applyFont="1" applyBorder="1" applyAlignment="1">
      <alignment horizontal="center" vertical="center"/>
    </xf>
    <xf numFmtId="0" fontId="66" fillId="0" borderId="38" xfId="0" applyFont="1" applyBorder="1"/>
    <xf numFmtId="0" fontId="35" fillId="0" borderId="36" xfId="0" applyFont="1" applyBorder="1" applyAlignment="1">
      <alignment horizontal="center" vertical="center"/>
    </xf>
    <xf numFmtId="0" fontId="59" fillId="0" borderId="21" xfId="0" applyFont="1" applyBorder="1" applyAlignment="1">
      <alignment horizontal="left" indent="1"/>
    </xf>
    <xf numFmtId="49" fontId="66" fillId="0" borderId="36" xfId="0" applyNumberFormat="1" applyFont="1" applyFill="1" applyBorder="1" applyAlignment="1">
      <alignment horizontal="left" indent="1"/>
    </xf>
    <xf numFmtId="49" fontId="66" fillId="0" borderId="21" xfId="0" applyNumberFormat="1" applyFont="1" applyFill="1" applyBorder="1" applyAlignment="1">
      <alignment horizontal="left" indent="1"/>
    </xf>
    <xf numFmtId="49" fontId="66" fillId="0" borderId="36" xfId="0" applyNumberFormat="1" applyFont="1" applyBorder="1" applyAlignment="1">
      <alignment horizontal="left" indent="1"/>
    </xf>
    <xf numFmtId="49" fontId="66" fillId="0" borderId="21" xfId="0" applyNumberFormat="1" applyFont="1" applyBorder="1" applyAlignment="1">
      <alignment horizontal="left" indent="1"/>
    </xf>
    <xf numFmtId="0" fontId="35" fillId="0" borderId="21" xfId="0" applyFont="1" applyBorder="1" applyAlignment="1">
      <alignment horizontal="center" vertical="center"/>
    </xf>
    <xf numFmtId="0" fontId="35" fillId="6" borderId="36" xfId="0" applyFont="1" applyFill="1" applyBorder="1" applyAlignment="1">
      <alignment horizontal="center" vertical="center"/>
    </xf>
    <xf numFmtId="0" fontId="66" fillId="6" borderId="21" xfId="0" applyFont="1" applyFill="1" applyBorder="1" applyAlignment="1">
      <alignment horizontal="left" indent="1"/>
    </xf>
    <xf numFmtId="0" fontId="66" fillId="0" borderId="0" xfId="0" applyFont="1" applyBorder="1"/>
    <xf numFmtId="0" fontId="40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 shrinkToFit="1"/>
    </xf>
    <xf numFmtId="167" fontId="40" fillId="5" borderId="0" xfId="0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40" fillId="5" borderId="0" xfId="0" applyFont="1" applyFill="1" applyBorder="1" applyAlignment="1">
      <alignment horizontal="center" vertical="center" wrapText="1"/>
    </xf>
    <xf numFmtId="0" fontId="121" fillId="0" borderId="0" xfId="0" applyFont="1"/>
    <xf numFmtId="0" fontId="122" fillId="0" borderId="0" xfId="0" applyFont="1" applyAlignment="1">
      <alignment vertical="top"/>
    </xf>
    <xf numFmtId="0" fontId="123" fillId="0" borderId="0" xfId="0" applyFont="1"/>
    <xf numFmtId="0" fontId="124" fillId="0" borderId="0" xfId="0" applyFont="1"/>
    <xf numFmtId="0" fontId="125" fillId="0" borderId="0" xfId="0" applyFont="1"/>
    <xf numFmtId="0" fontId="37" fillId="0" borderId="0" xfId="0" applyFont="1" applyBorder="1"/>
    <xf numFmtId="0" fontId="123" fillId="0" borderId="0" xfId="0" applyFont="1" applyBorder="1"/>
    <xf numFmtId="0" fontId="121" fillId="0" borderId="0" xfId="0" applyFont="1" applyBorder="1"/>
    <xf numFmtId="0" fontId="113" fillId="5" borderId="0" xfId="0" applyFont="1" applyFill="1" applyBorder="1" applyAlignment="1">
      <alignment horizontal="center" vertical="center"/>
    </xf>
    <xf numFmtId="0" fontId="113" fillId="5" borderId="0" xfId="0" applyFont="1" applyFill="1" applyBorder="1" applyAlignment="1">
      <alignment horizontal="center" vertical="center" wrapText="1"/>
    </xf>
    <xf numFmtId="0" fontId="46" fillId="5" borderId="0" xfId="0" applyFont="1" applyFill="1" applyBorder="1"/>
    <xf numFmtId="0" fontId="46" fillId="5" borderId="0" xfId="0" applyFont="1" applyFill="1"/>
    <xf numFmtId="0" fontId="62" fillId="5" borderId="0" xfId="0" applyFont="1" applyFill="1" applyBorder="1"/>
    <xf numFmtId="0" fontId="62" fillId="5" borderId="0" xfId="0" applyFont="1" applyFill="1"/>
    <xf numFmtId="0" fontId="66" fillId="5" borderId="0" xfId="0" applyFont="1" applyFill="1" applyBorder="1"/>
    <xf numFmtId="0" fontId="120" fillId="5" borderId="0" xfId="0" applyFont="1" applyFill="1" applyBorder="1" applyAlignment="1">
      <alignment horizontal="center"/>
    </xf>
    <xf numFmtId="0" fontId="118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 wrapText="1" shrinkToFit="1"/>
    </xf>
    <xf numFmtId="167" fontId="40" fillId="5" borderId="0" xfId="0" applyNumberFormat="1" applyFont="1" applyFill="1" applyBorder="1" applyAlignment="1">
      <alignment horizontal="center" vertical="center" shrinkToFit="1"/>
    </xf>
    <xf numFmtId="0" fontId="120" fillId="5" borderId="0" xfId="0" applyFont="1" applyFill="1" applyBorder="1" applyAlignment="1">
      <alignment horizontal="center" vertical="center"/>
    </xf>
    <xf numFmtId="0" fontId="115" fillId="5" borderId="0" xfId="0" applyFont="1" applyFill="1" applyBorder="1" applyAlignment="1">
      <alignment horizontal="center" vertical="center"/>
    </xf>
    <xf numFmtId="0" fontId="114" fillId="5" borderId="0" xfId="0" applyFont="1" applyFill="1" applyBorder="1" applyAlignment="1">
      <alignment horizontal="center" vertical="center" shrinkToFit="1"/>
    </xf>
    <xf numFmtId="167" fontId="115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101" fillId="5" borderId="0" xfId="0" applyFont="1" applyFill="1"/>
    <xf numFmtId="0" fontId="114" fillId="5" borderId="0" xfId="0" applyFont="1" applyFill="1" applyBorder="1" applyAlignment="1">
      <alignment horizontal="center" vertical="center"/>
    </xf>
    <xf numFmtId="167" fontId="114" fillId="5" borderId="0" xfId="0" applyNumberFormat="1" applyFont="1" applyFill="1" applyBorder="1" applyAlignment="1">
      <alignment horizontal="center" vertical="center"/>
    </xf>
    <xf numFmtId="0" fontId="120" fillId="5" borderId="0" xfId="0" applyFont="1" applyFill="1" applyBorder="1" applyAlignment="1">
      <alignment horizontal="center" vertical="center" wrapText="1"/>
    </xf>
    <xf numFmtId="0" fontId="89" fillId="5" borderId="0" xfId="0" applyFont="1" applyFill="1" applyBorder="1" applyAlignment="1">
      <alignment horizontal="center" vertical="center"/>
    </xf>
    <xf numFmtId="167" fontId="89" fillId="5" borderId="0" xfId="0" applyNumberFormat="1" applyFont="1" applyFill="1" applyBorder="1" applyAlignment="1">
      <alignment horizontal="center" vertical="center"/>
    </xf>
    <xf numFmtId="0" fontId="89" fillId="5" borderId="0" xfId="0" applyFont="1" applyFill="1" applyBorder="1" applyAlignment="1">
      <alignment horizontal="center" vertical="center" shrinkToFit="1"/>
    </xf>
    <xf numFmtId="0" fontId="116" fillId="5" borderId="0" xfId="0" applyFont="1" applyFill="1" applyBorder="1" applyAlignment="1">
      <alignment horizontal="center" vertical="center"/>
    </xf>
    <xf numFmtId="167" fontId="116" fillId="5" borderId="0" xfId="0" applyNumberFormat="1" applyFont="1" applyFill="1" applyBorder="1" applyAlignment="1">
      <alignment horizontal="center" vertical="center"/>
    </xf>
    <xf numFmtId="0" fontId="81" fillId="5" borderId="0" xfId="0" applyFont="1" applyFill="1"/>
    <xf numFmtId="0" fontId="119" fillId="5" borderId="0" xfId="0" applyFont="1" applyFill="1" applyBorder="1" applyAlignment="1">
      <alignment horizontal="center" vertical="center"/>
    </xf>
    <xf numFmtId="0" fontId="117" fillId="5" borderId="0" xfId="0" applyFont="1" applyFill="1" applyBorder="1" applyAlignment="1">
      <alignment horizontal="center" vertical="center"/>
    </xf>
    <xf numFmtId="167" fontId="117" fillId="5" borderId="0" xfId="0" applyNumberFormat="1" applyFont="1" applyFill="1" applyBorder="1" applyAlignment="1">
      <alignment horizontal="center" vertical="center"/>
    </xf>
    <xf numFmtId="0" fontId="103" fillId="5" borderId="0" xfId="0" applyFont="1" applyFill="1"/>
    <xf numFmtId="0" fontId="16" fillId="14" borderId="0" xfId="1" applyNumberFormat="1" applyFont="1" applyFill="1" applyBorder="1" applyAlignment="1">
      <alignment horizontal="left" vertical="justify" wrapText="1"/>
    </xf>
    <xf numFmtId="0" fontId="46" fillId="8" borderId="0" xfId="0" applyFont="1" applyFill="1" applyBorder="1"/>
    <xf numFmtId="0" fontId="53" fillId="17" borderId="9" xfId="1" applyFont="1" applyFill="1" applyBorder="1" applyAlignment="1" applyProtection="1">
      <alignment horizontal="center" vertical="center" wrapText="1"/>
    </xf>
    <xf numFmtId="0" fontId="67" fillId="8" borderId="9" xfId="1" applyFont="1" applyFill="1" applyBorder="1" applyAlignment="1" applyProtection="1">
      <alignment horizontal="center" vertical="center" wrapText="1"/>
    </xf>
    <xf numFmtId="0" fontId="90" fillId="0" borderId="0" xfId="0" applyFont="1" applyAlignment="1">
      <alignment vertical="center"/>
    </xf>
    <xf numFmtId="0" fontId="1" fillId="0" borderId="0" xfId="3" applyFont="1" applyAlignment="1">
      <alignment vertical="center"/>
    </xf>
    <xf numFmtId="0" fontId="4" fillId="2" borderId="0" xfId="3" applyFont="1" applyFill="1" applyBorder="1"/>
    <xf numFmtId="0" fontId="52" fillId="17" borderId="9" xfId="1" applyFont="1" applyFill="1" applyBorder="1" applyAlignment="1" applyProtection="1">
      <alignment horizontal="center" vertical="center" wrapText="1"/>
    </xf>
    <xf numFmtId="49" fontId="60" fillId="0" borderId="0" xfId="0" applyNumberFormat="1" applyFont="1" applyFill="1" applyBorder="1" applyAlignment="1" applyProtection="1">
      <alignment horizontal="left" vertical="center" indent="1"/>
      <protection locked="0"/>
    </xf>
    <xf numFmtId="9" fontId="96" fillId="25" borderId="12" xfId="0" applyNumberFormat="1" applyFont="1" applyFill="1" applyBorder="1" applyAlignment="1" applyProtection="1">
      <alignment horizontal="center" vertical="center" wrapText="1"/>
    </xf>
    <xf numFmtId="9" fontId="100" fillId="25" borderId="12" xfId="1" applyNumberFormat="1" applyFont="1" applyFill="1" applyBorder="1" applyAlignment="1" applyProtection="1">
      <alignment horizontal="center" vertical="center" wrapText="1"/>
    </xf>
    <xf numFmtId="0" fontId="41" fillId="27" borderId="12" xfId="0" applyFont="1" applyFill="1" applyBorder="1" applyAlignment="1">
      <alignment horizontal="left" vertical="center" wrapText="1" indent="1"/>
    </xf>
    <xf numFmtId="0" fontId="17" fillId="2" borderId="12" xfId="0" applyFont="1" applyFill="1" applyBorder="1" applyAlignment="1" applyProtection="1">
      <alignment horizontal="center" vertical="center" wrapText="1"/>
      <protection locked="0"/>
    </xf>
    <xf numFmtId="9" fontId="16" fillId="25" borderId="12" xfId="0" applyNumberFormat="1" applyFont="1" applyFill="1" applyBorder="1" applyAlignment="1">
      <alignment horizontal="center" vertical="center"/>
    </xf>
    <xf numFmtId="0" fontId="60" fillId="5" borderId="12" xfId="1" applyNumberFormat="1" applyFont="1" applyFill="1" applyBorder="1" applyAlignment="1" applyProtection="1">
      <alignment horizontal="left" vertical="center" wrapText="1" indent="1"/>
      <protection locked="0"/>
    </xf>
    <xf numFmtId="49" fontId="41" fillId="27" borderId="12" xfId="0" applyNumberFormat="1" applyFont="1" applyFill="1" applyBorder="1" applyAlignment="1">
      <alignment horizontal="left" vertical="center" wrapText="1" indent="1"/>
    </xf>
    <xf numFmtId="9" fontId="95" fillId="18" borderId="12" xfId="0" applyNumberFormat="1" applyFont="1" applyFill="1" applyBorder="1" applyAlignment="1" applyProtection="1">
      <alignment horizontal="center" vertical="center" wrapText="1"/>
    </xf>
    <xf numFmtId="9" fontId="93" fillId="18" borderId="12" xfId="1" applyNumberFormat="1" applyFont="1" applyFill="1" applyBorder="1" applyAlignment="1" applyProtection="1">
      <alignment horizontal="center" vertical="center" wrapText="1"/>
    </xf>
    <xf numFmtId="0" fontId="41" fillId="28" borderId="12" xfId="0" applyFont="1" applyFill="1" applyBorder="1" applyAlignment="1">
      <alignment horizontal="left" vertical="center" wrapText="1" indent="1"/>
    </xf>
    <xf numFmtId="9" fontId="16" fillId="18" borderId="12" xfId="0" applyNumberFormat="1" applyFont="1" applyFill="1" applyBorder="1" applyAlignment="1">
      <alignment horizontal="center" vertical="center"/>
    </xf>
    <xf numFmtId="0" fontId="16" fillId="28" borderId="12" xfId="0" applyFont="1" applyFill="1" applyBorder="1" applyAlignment="1">
      <alignment horizontal="left" vertical="center" wrapText="1" indent="1"/>
    </xf>
    <xf numFmtId="0" fontId="99" fillId="25" borderId="41" xfId="2" applyFont="1" applyFill="1" applyBorder="1" applyAlignment="1" applyProtection="1">
      <alignment horizontal="center" vertical="center" wrapText="1"/>
    </xf>
    <xf numFmtId="9" fontId="96" fillId="25" borderId="42" xfId="0" applyNumberFormat="1" applyFont="1" applyFill="1" applyBorder="1" applyAlignment="1" applyProtection="1">
      <alignment horizontal="center" vertical="center" wrapText="1"/>
    </xf>
    <xf numFmtId="0" fontId="100" fillId="25" borderId="41" xfId="1" applyFont="1" applyFill="1" applyBorder="1" applyAlignment="1" applyProtection="1">
      <alignment horizontal="center" vertical="center" wrapText="1"/>
    </xf>
    <xf numFmtId="9" fontId="100" fillId="25" borderId="42" xfId="1" applyNumberFormat="1" applyFont="1" applyFill="1" applyBorder="1" applyAlignment="1" applyProtection="1">
      <alignment horizontal="center" vertical="center" wrapText="1"/>
    </xf>
    <xf numFmtId="0" fontId="60" fillId="0" borderId="42" xfId="0" applyFont="1" applyBorder="1" applyAlignment="1" applyProtection="1">
      <alignment horizontal="left" vertical="center" wrapText="1" indent="1"/>
      <protection locked="0"/>
    </xf>
    <xf numFmtId="166" fontId="16" fillId="25" borderId="41" xfId="0" applyNumberFormat="1" applyFont="1" applyFill="1" applyBorder="1" applyAlignment="1" applyProtection="1">
      <alignment horizontal="center" vertical="center" wrapText="1"/>
    </xf>
    <xf numFmtId="166" fontId="16" fillId="25" borderId="41" xfId="0" applyNumberFormat="1" applyFont="1" applyFill="1" applyBorder="1" applyAlignment="1" applyProtection="1">
      <alignment horizontal="center" vertical="center"/>
    </xf>
    <xf numFmtId="0" fontId="102" fillId="18" borderId="41" xfId="2" applyFont="1" applyFill="1" applyBorder="1" applyAlignment="1" applyProtection="1">
      <alignment horizontal="center" vertical="center" wrapText="1"/>
    </xf>
    <xf numFmtId="9" fontId="95" fillId="18" borderId="42" xfId="0" applyNumberFormat="1" applyFont="1" applyFill="1" applyBorder="1" applyAlignment="1" applyProtection="1">
      <alignment horizontal="center" vertical="center" wrapText="1"/>
    </xf>
    <xf numFmtId="0" fontId="93" fillId="18" borderId="41" xfId="1" applyFont="1" applyFill="1" applyBorder="1" applyAlignment="1" applyProtection="1">
      <alignment horizontal="center" vertical="center" wrapText="1"/>
    </xf>
    <xf numFmtId="9" fontId="93" fillId="18" borderId="42" xfId="1" applyNumberFormat="1" applyFont="1" applyFill="1" applyBorder="1" applyAlignment="1" applyProtection="1">
      <alignment horizontal="center" vertical="center" wrapText="1"/>
    </xf>
    <xf numFmtId="166" fontId="16" fillId="18" borderId="41" xfId="0" applyNumberFormat="1" applyFont="1" applyFill="1" applyBorder="1" applyAlignment="1" applyProtection="1">
      <alignment horizontal="center" vertical="center"/>
    </xf>
    <xf numFmtId="0" fontId="93" fillId="18" borderId="41" xfId="0" applyFont="1" applyFill="1" applyBorder="1" applyAlignment="1" applyProtection="1">
      <alignment horizontal="center" vertical="center"/>
    </xf>
    <xf numFmtId="9" fontId="77" fillId="6" borderId="13" xfId="0" applyNumberFormat="1" applyFont="1" applyFill="1" applyBorder="1" applyAlignment="1" applyProtection="1">
      <alignment horizontal="center" vertical="center" wrapText="1"/>
    </xf>
    <xf numFmtId="9" fontId="77" fillId="6" borderId="46" xfId="0" applyNumberFormat="1" applyFont="1" applyFill="1" applyBorder="1" applyAlignment="1" applyProtection="1">
      <alignment horizontal="center" vertical="center" wrapText="1"/>
    </xf>
    <xf numFmtId="0" fontId="15" fillId="24" borderId="9" xfId="1" applyFont="1" applyFill="1" applyBorder="1" applyAlignment="1">
      <alignment horizontal="center" vertical="center" wrapText="1"/>
    </xf>
    <xf numFmtId="0" fontId="54" fillId="24" borderId="9" xfId="1" applyFont="1" applyFill="1" applyBorder="1" applyAlignment="1">
      <alignment horizontal="center" vertical="center" wrapText="1"/>
    </xf>
    <xf numFmtId="9" fontId="5" fillId="3" borderId="0" xfId="0" applyNumberFormat="1" applyFont="1" applyFill="1" applyBorder="1" applyAlignment="1">
      <alignment horizontal="left" vertical="center"/>
    </xf>
    <xf numFmtId="9" fontId="7" fillId="3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indent="1"/>
    </xf>
    <xf numFmtId="0" fontId="6" fillId="3" borderId="0" xfId="0" applyFont="1" applyFill="1" applyBorder="1" applyAlignment="1">
      <alignment horizontal="right" vertical="center"/>
    </xf>
    <xf numFmtId="0" fontId="16" fillId="14" borderId="0" xfId="1" applyNumberFormat="1" applyFont="1" applyFill="1" applyBorder="1" applyAlignment="1">
      <alignment vertical="center"/>
    </xf>
    <xf numFmtId="0" fontId="16" fillId="14" borderId="46" xfId="1" applyNumberFormat="1" applyFont="1" applyFill="1" applyBorder="1" applyAlignment="1">
      <alignment vertical="center"/>
    </xf>
    <xf numFmtId="9" fontId="16" fillId="14" borderId="43" xfId="1" applyNumberFormat="1" applyFont="1" applyFill="1" applyBorder="1" applyAlignment="1">
      <alignment horizontal="right" vertical="justify" wrapText="1"/>
    </xf>
    <xf numFmtId="0" fontId="16" fillId="14" borderId="45" xfId="1" applyNumberFormat="1" applyFont="1" applyFill="1" applyBorder="1" applyAlignment="1">
      <alignment horizontal="right" vertical="center" wrapText="1"/>
    </xf>
    <xf numFmtId="0" fontId="16" fillId="14" borderId="13" xfId="1" applyNumberFormat="1" applyFont="1" applyFill="1" applyBorder="1" applyAlignment="1">
      <alignment horizontal="left" vertical="center" wrapText="1"/>
    </xf>
    <xf numFmtId="0" fontId="19" fillId="12" borderId="43" xfId="0" applyFont="1" applyFill="1" applyBorder="1"/>
    <xf numFmtId="0" fontId="19" fillId="12" borderId="44" xfId="0" applyFont="1" applyFill="1" applyBorder="1"/>
    <xf numFmtId="0" fontId="83" fillId="8" borderId="43" xfId="0" applyFont="1" applyFill="1" applyBorder="1" applyAlignment="1">
      <alignment vertical="center"/>
    </xf>
    <xf numFmtId="0" fontId="83" fillId="8" borderId="44" xfId="0" applyFont="1" applyFill="1" applyBorder="1" applyAlignment="1">
      <alignment vertical="center"/>
    </xf>
    <xf numFmtId="0" fontId="4" fillId="14" borderId="43" xfId="0" applyFont="1" applyFill="1" applyBorder="1"/>
    <xf numFmtId="0" fontId="4" fillId="14" borderId="44" xfId="0" applyFont="1" applyFill="1" applyBorder="1"/>
    <xf numFmtId="0" fontId="62" fillId="0" borderId="39" xfId="0" applyFont="1" applyBorder="1"/>
    <xf numFmtId="0" fontId="46" fillId="0" borderId="44" xfId="0" applyFont="1" applyBorder="1"/>
    <xf numFmtId="0" fontId="4" fillId="2" borderId="43" xfId="0" applyFont="1" applyFill="1" applyBorder="1" applyAlignment="1">
      <alignment horizontal="center" vertical="center"/>
    </xf>
    <xf numFmtId="9" fontId="7" fillId="3" borderId="44" xfId="0" applyNumberFormat="1" applyFont="1" applyFill="1" applyBorder="1" applyAlignment="1" applyProtection="1">
      <alignment horizontal="center" vertical="center" wrapText="1"/>
    </xf>
    <xf numFmtId="0" fontId="46" fillId="0" borderId="42" xfId="0" applyFont="1" applyBorder="1"/>
    <xf numFmtId="0" fontId="0" fillId="0" borderId="44" xfId="0" applyBorder="1"/>
    <xf numFmtId="0" fontId="0" fillId="0" borderId="46" xfId="0" applyBorder="1"/>
    <xf numFmtId="0" fontId="86" fillId="14" borderId="12" xfId="0" applyFont="1" applyFill="1" applyBorder="1" applyAlignment="1">
      <alignment horizontal="center" vertical="center" wrapText="1"/>
    </xf>
    <xf numFmtId="0" fontId="86" fillId="14" borderId="42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 applyProtection="1">
      <alignment horizontal="left" vertical="center" wrapText="1" indent="1"/>
      <protection locked="0"/>
    </xf>
    <xf numFmtId="0" fontId="17" fillId="5" borderId="42" xfId="0" applyFont="1" applyFill="1" applyBorder="1" applyAlignment="1" applyProtection="1">
      <alignment horizontal="left" vertical="center" wrapText="1" indent="1"/>
      <protection locked="0"/>
    </xf>
    <xf numFmtId="9" fontId="96" fillId="26" borderId="0" xfId="0" applyNumberFormat="1" applyFont="1" applyFill="1" applyBorder="1" applyAlignment="1">
      <alignment horizontal="left" vertical="center"/>
    </xf>
    <xf numFmtId="9" fontId="96" fillId="25" borderId="0" xfId="0" applyNumberFormat="1" applyFont="1" applyFill="1" applyBorder="1" applyAlignment="1">
      <alignment horizontal="center" vertical="center"/>
    </xf>
    <xf numFmtId="9" fontId="6" fillId="11" borderId="12" xfId="0" applyNumberFormat="1" applyFont="1" applyFill="1" applyBorder="1" applyAlignment="1">
      <alignment horizontal="center" vertical="center"/>
    </xf>
    <xf numFmtId="9" fontId="6" fillId="11" borderId="42" xfId="0" applyNumberFormat="1" applyFont="1" applyFill="1" applyBorder="1" applyAlignment="1">
      <alignment horizontal="center" vertical="center"/>
    </xf>
    <xf numFmtId="9" fontId="11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vertical="center"/>
    </xf>
    <xf numFmtId="9" fontId="11" fillId="6" borderId="39" xfId="0" applyNumberFormat="1" applyFont="1" applyFill="1" applyBorder="1" applyAlignment="1">
      <alignment horizontal="center" vertical="center" wrapText="1"/>
    </xf>
    <xf numFmtId="9" fontId="96" fillId="26" borderId="43" xfId="0" applyNumberFormat="1" applyFont="1" applyFill="1" applyBorder="1" applyAlignment="1">
      <alignment horizontal="center" vertical="center"/>
    </xf>
    <xf numFmtId="9" fontId="96" fillId="25" borderId="44" xfId="0" applyNumberFormat="1" applyFont="1" applyFill="1" applyBorder="1" applyAlignment="1">
      <alignment horizontal="center" vertical="center" wrapText="1"/>
    </xf>
    <xf numFmtId="0" fontId="97" fillId="25" borderId="43" xfId="0" applyFont="1" applyFill="1" applyBorder="1" applyAlignment="1">
      <alignment vertical="center"/>
    </xf>
    <xf numFmtId="9" fontId="98" fillId="25" borderId="44" xfId="0" applyNumberFormat="1" applyFont="1" applyFill="1" applyBorder="1" applyAlignment="1">
      <alignment horizontal="center" vertical="center" wrapText="1"/>
    </xf>
    <xf numFmtId="0" fontId="97" fillId="25" borderId="45" xfId="0" applyFont="1" applyFill="1" applyBorder="1" applyAlignment="1">
      <alignment vertical="center"/>
    </xf>
    <xf numFmtId="0" fontId="98" fillId="26" borderId="13" xfId="0" applyFont="1" applyFill="1" applyBorder="1" applyAlignment="1">
      <alignment horizontal="center" vertical="center" wrapText="1"/>
    </xf>
    <xf numFmtId="9" fontId="98" fillId="25" borderId="13" xfId="0" applyNumberFormat="1" applyFont="1" applyFill="1" applyBorder="1" applyAlignment="1">
      <alignment horizontal="center" vertical="center"/>
    </xf>
    <xf numFmtId="9" fontId="98" fillId="25" borderId="46" xfId="0" applyNumberFormat="1" applyFont="1" applyFill="1" applyBorder="1" applyAlignment="1">
      <alignment horizontal="center" vertical="center" wrapText="1"/>
    </xf>
    <xf numFmtId="9" fontId="95" fillId="19" borderId="40" xfId="0" applyNumberFormat="1" applyFont="1" applyFill="1" applyBorder="1" applyAlignment="1">
      <alignment horizontal="center" vertical="center"/>
    </xf>
    <xf numFmtId="9" fontId="95" fillId="19" borderId="11" xfId="0" applyNumberFormat="1" applyFont="1" applyFill="1" applyBorder="1" applyAlignment="1">
      <alignment horizontal="left" vertical="center"/>
    </xf>
    <xf numFmtId="9" fontId="95" fillId="18" borderId="11" xfId="0" applyNumberFormat="1" applyFont="1" applyFill="1" applyBorder="1" applyAlignment="1">
      <alignment horizontal="center" vertical="center"/>
    </xf>
    <xf numFmtId="9" fontId="95" fillId="18" borderId="39" xfId="0" applyNumberFormat="1" applyFont="1" applyFill="1" applyBorder="1" applyAlignment="1">
      <alignment horizontal="center" vertical="center" wrapText="1"/>
    </xf>
    <xf numFmtId="0" fontId="94" fillId="18" borderId="43" xfId="0" applyFont="1" applyFill="1" applyBorder="1" applyAlignment="1">
      <alignment vertical="center"/>
    </xf>
    <xf numFmtId="9" fontId="94" fillId="18" borderId="44" xfId="0" applyNumberFormat="1" applyFont="1" applyFill="1" applyBorder="1" applyAlignment="1">
      <alignment horizontal="center" vertical="center" wrapText="1"/>
    </xf>
    <xf numFmtId="0" fontId="94" fillId="18" borderId="45" xfId="0" applyFont="1" applyFill="1" applyBorder="1" applyAlignment="1">
      <alignment vertical="center"/>
    </xf>
    <xf numFmtId="0" fontId="94" fillId="19" borderId="13" xfId="0" applyFont="1" applyFill="1" applyBorder="1" applyAlignment="1">
      <alignment horizontal="center" vertical="center" wrapText="1"/>
    </xf>
    <xf numFmtId="9" fontId="94" fillId="19" borderId="13" xfId="0" applyNumberFormat="1" applyFont="1" applyFill="1" applyBorder="1" applyAlignment="1">
      <alignment horizontal="center" vertical="center"/>
    </xf>
    <xf numFmtId="9" fontId="94" fillId="18" borderId="46" xfId="0" applyNumberFormat="1" applyFont="1" applyFill="1" applyBorder="1" applyAlignment="1">
      <alignment horizontal="center" vertical="center" wrapText="1"/>
    </xf>
    <xf numFmtId="0" fontId="64" fillId="5" borderId="0" xfId="0" applyFont="1" applyFill="1" applyBorder="1" applyAlignment="1">
      <alignment horizontal="left" vertical="center"/>
    </xf>
    <xf numFmtId="0" fontId="65" fillId="5" borderId="0" xfId="0" applyNumberFormat="1" applyFont="1" applyFill="1" applyBorder="1" applyAlignment="1">
      <alignment horizontal="center" vertical="center"/>
    </xf>
    <xf numFmtId="0" fontId="64" fillId="5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9" fontId="64" fillId="5" borderId="0" xfId="0" applyNumberFormat="1" applyFont="1" applyFill="1" applyBorder="1" applyAlignment="1">
      <alignment horizontal="right" vertical="center"/>
    </xf>
    <xf numFmtId="0" fontId="43" fillId="25" borderId="40" xfId="0" applyFont="1" applyFill="1" applyBorder="1" applyAlignment="1">
      <alignment horizontal="left" vertical="center"/>
    </xf>
    <xf numFmtId="0" fontId="86" fillId="25" borderId="11" xfId="0" applyFont="1" applyFill="1" applyBorder="1" applyAlignment="1">
      <alignment horizontal="center" vertical="center"/>
    </xf>
    <xf numFmtId="0" fontId="86" fillId="25" borderId="11" xfId="0" applyFont="1" applyFill="1" applyBorder="1" applyAlignment="1">
      <alignment horizontal="left" vertical="center" indent="2"/>
    </xf>
    <xf numFmtId="0" fontId="43" fillId="25" borderId="39" xfId="0" applyFont="1" applyFill="1" applyBorder="1" applyAlignment="1">
      <alignment horizontal="right" vertical="center"/>
    </xf>
    <xf numFmtId="0" fontId="19" fillId="25" borderId="43" xfId="0" applyFont="1" applyFill="1" applyBorder="1"/>
    <xf numFmtId="0" fontId="86" fillId="25" borderId="44" xfId="0" applyFont="1" applyFill="1" applyBorder="1"/>
    <xf numFmtId="0" fontId="19" fillId="25" borderId="44" xfId="0" applyFont="1" applyFill="1" applyBorder="1"/>
    <xf numFmtId="0" fontId="17" fillId="5" borderId="13" xfId="0" applyFont="1" applyFill="1" applyBorder="1" applyAlignment="1" applyProtection="1">
      <alignment horizontal="left" vertical="center" wrapText="1" indent="1"/>
      <protection locked="0"/>
    </xf>
    <xf numFmtId="0" fontId="17" fillId="5" borderId="46" xfId="0" applyFont="1" applyFill="1" applyBorder="1" applyAlignment="1" applyProtection="1">
      <alignment horizontal="left" vertical="center" wrapText="1" indent="1"/>
      <protection locked="0"/>
    </xf>
    <xf numFmtId="0" fontId="8" fillId="5" borderId="0" xfId="0" applyFont="1" applyFill="1" applyBorder="1" applyAlignment="1">
      <alignment horizontal="center" vertical="center"/>
    </xf>
    <xf numFmtId="0" fontId="9" fillId="5" borderId="0" xfId="0" applyNumberFormat="1" applyFont="1" applyFill="1" applyBorder="1" applyAlignment="1">
      <alignment horizontal="center" vertical="center"/>
    </xf>
    <xf numFmtId="0" fontId="8" fillId="5" borderId="0" xfId="0" applyFont="1" applyFill="1" applyBorder="1"/>
    <xf numFmtId="0" fontId="43" fillId="18" borderId="40" xfId="0" applyFont="1" applyFill="1" applyBorder="1" applyAlignment="1">
      <alignment horizontal="left" vertical="center"/>
    </xf>
    <xf numFmtId="0" fontId="86" fillId="18" borderId="11" xfId="0" applyFont="1" applyFill="1" applyBorder="1" applyAlignment="1">
      <alignment horizontal="center" vertical="center"/>
    </xf>
    <xf numFmtId="0" fontId="86" fillId="18" borderId="11" xfId="0" applyFont="1" applyFill="1" applyBorder="1" applyAlignment="1">
      <alignment horizontal="left" vertical="center" indent="2"/>
    </xf>
    <xf numFmtId="0" fontId="43" fillId="18" borderId="39" xfId="0" applyFont="1" applyFill="1" applyBorder="1" applyAlignment="1">
      <alignment horizontal="right" vertical="center"/>
    </xf>
    <xf numFmtId="0" fontId="19" fillId="18" borderId="43" xfId="0" applyFont="1" applyFill="1" applyBorder="1"/>
    <xf numFmtId="0" fontId="86" fillId="18" borderId="44" xfId="0" applyFont="1" applyFill="1" applyBorder="1"/>
    <xf numFmtId="0" fontId="19" fillId="18" borderId="44" xfId="0" applyFont="1" applyFill="1" applyBorder="1"/>
    <xf numFmtId="0" fontId="94" fillId="18" borderId="13" xfId="0" applyFont="1" applyFill="1" applyBorder="1" applyAlignment="1">
      <alignment horizontal="center" vertical="center" wrapText="1"/>
    </xf>
    <xf numFmtId="0" fontId="93" fillId="18" borderId="46" xfId="0" applyFont="1" applyFill="1" applyBorder="1" applyAlignment="1">
      <alignment horizontal="center" vertical="center" wrapText="1"/>
    </xf>
    <xf numFmtId="9" fontId="132" fillId="20" borderId="41" xfId="0" applyNumberFormat="1" applyFont="1" applyFill="1" applyBorder="1" applyAlignment="1">
      <alignment horizontal="center" vertical="center"/>
    </xf>
    <xf numFmtId="9" fontId="132" fillId="20" borderId="12" xfId="0" applyNumberFormat="1" applyFont="1" applyFill="1" applyBorder="1" applyAlignment="1">
      <alignment horizontal="left" vertical="center"/>
    </xf>
    <xf numFmtId="0" fontId="133" fillId="20" borderId="12" xfId="0" applyFont="1" applyFill="1" applyBorder="1" applyAlignment="1">
      <alignment vertical="center"/>
    </xf>
    <xf numFmtId="9" fontId="132" fillId="20" borderId="12" xfId="0" applyNumberFormat="1" applyFont="1" applyFill="1" applyBorder="1" applyAlignment="1">
      <alignment horizontal="center" vertical="center"/>
    </xf>
    <xf numFmtId="9" fontId="132" fillId="20" borderId="12" xfId="0" applyNumberFormat="1" applyFont="1" applyFill="1" applyBorder="1" applyAlignment="1">
      <alignment horizontal="right" vertical="center"/>
    </xf>
    <xf numFmtId="9" fontId="132" fillId="20" borderId="12" xfId="0" applyNumberFormat="1" applyFont="1" applyFill="1" applyBorder="1" applyAlignment="1">
      <alignment horizontal="left" vertical="center" wrapText="1"/>
    </xf>
    <xf numFmtId="9" fontId="132" fillId="20" borderId="42" xfId="0" applyNumberFormat="1" applyFont="1" applyFill="1" applyBorder="1" applyAlignment="1">
      <alignment horizontal="center" vertical="center" wrapText="1"/>
    </xf>
    <xf numFmtId="9" fontId="134" fillId="22" borderId="41" xfId="0" applyNumberFormat="1" applyFont="1" applyFill="1" applyBorder="1" applyAlignment="1">
      <alignment horizontal="center" vertical="center"/>
    </xf>
    <xf numFmtId="9" fontId="134" fillId="22" borderId="12" xfId="0" applyNumberFormat="1" applyFont="1" applyFill="1" applyBorder="1" applyAlignment="1">
      <alignment horizontal="left" vertical="center"/>
    </xf>
    <xf numFmtId="0" fontId="134" fillId="22" borderId="12" xfId="0" applyFont="1" applyFill="1" applyBorder="1" applyAlignment="1">
      <alignment vertical="center"/>
    </xf>
    <xf numFmtId="9" fontId="134" fillId="22" borderId="12" xfId="0" applyNumberFormat="1" applyFont="1" applyFill="1" applyBorder="1" applyAlignment="1">
      <alignment horizontal="center" vertical="center"/>
    </xf>
    <xf numFmtId="9" fontId="134" fillId="22" borderId="12" xfId="0" applyNumberFormat="1" applyFont="1" applyFill="1" applyBorder="1" applyAlignment="1">
      <alignment horizontal="right" vertical="center"/>
    </xf>
    <xf numFmtId="9" fontId="134" fillId="22" borderId="12" xfId="0" applyNumberFormat="1" applyFont="1" applyFill="1" applyBorder="1" applyAlignment="1">
      <alignment horizontal="left" vertical="center" wrapText="1"/>
    </xf>
    <xf numFmtId="9" fontId="134" fillId="22" borderId="42" xfId="0" applyNumberFormat="1" applyFont="1" applyFill="1" applyBorder="1" applyAlignment="1">
      <alignment horizontal="center" vertical="center" wrapText="1"/>
    </xf>
    <xf numFmtId="0" fontId="98" fillId="25" borderId="13" xfId="0" applyFont="1" applyFill="1" applyBorder="1" applyAlignment="1">
      <alignment horizontal="center" vertical="center" wrapText="1"/>
    </xf>
    <xf numFmtId="0" fontId="98" fillId="25" borderId="46" xfId="0" applyFont="1" applyFill="1" applyBorder="1" applyAlignment="1">
      <alignment horizontal="center" vertical="center" wrapText="1"/>
    </xf>
    <xf numFmtId="9" fontId="10" fillId="9" borderId="41" xfId="0" applyNumberFormat="1" applyFont="1" applyFill="1" applyBorder="1" applyAlignment="1">
      <alignment vertical="center"/>
    </xf>
    <xf numFmtId="0" fontId="55" fillId="5" borderId="0" xfId="0" applyFont="1" applyFill="1" applyBorder="1"/>
    <xf numFmtId="0" fontId="56" fillId="0" borderId="0" xfId="0" applyFont="1" applyBorder="1"/>
    <xf numFmtId="0" fontId="40" fillId="0" borderId="0" xfId="0" applyFont="1" applyBorder="1"/>
    <xf numFmtId="0" fontId="16" fillId="14" borderId="13" xfId="1" applyFont="1" applyFill="1" applyBorder="1" applyAlignment="1">
      <alignment horizontal="left" vertical="center" indent="1"/>
    </xf>
    <xf numFmtId="0" fontId="16" fillId="14" borderId="46" xfId="1" applyFont="1" applyFill="1" applyBorder="1" applyAlignment="1">
      <alignment horizontal="left" vertical="center" indent="1"/>
    </xf>
    <xf numFmtId="9" fontId="16" fillId="14" borderId="43" xfId="1" applyNumberFormat="1" applyFont="1" applyFill="1" applyBorder="1" applyAlignment="1">
      <alignment horizontal="right" vertical="center"/>
    </xf>
    <xf numFmtId="9" fontId="109" fillId="32" borderId="12" xfId="0" applyNumberFormat="1" applyFont="1" applyFill="1" applyBorder="1" applyAlignment="1">
      <alignment horizontal="center" vertical="center"/>
    </xf>
    <xf numFmtId="0" fontId="46" fillId="8" borderId="43" xfId="0" applyFont="1" applyFill="1" applyBorder="1"/>
    <xf numFmtId="0" fontId="46" fillId="8" borderId="44" xfId="0" applyFont="1" applyFill="1" applyBorder="1"/>
    <xf numFmtId="0" fontId="86" fillId="14" borderId="13" xfId="0" applyFont="1" applyFill="1" applyBorder="1" applyAlignment="1">
      <alignment horizontal="center" vertical="center" wrapText="1"/>
    </xf>
    <xf numFmtId="0" fontId="111" fillId="5" borderId="12" xfId="0" applyFont="1" applyFill="1" applyBorder="1" applyAlignment="1" applyProtection="1">
      <alignment horizontal="left" vertical="center" wrapText="1" indent="1"/>
      <protection locked="0"/>
    </xf>
    <xf numFmtId="0" fontId="51" fillId="9" borderId="9" xfId="1" applyFont="1" applyFill="1" applyBorder="1" applyAlignment="1">
      <alignment horizontal="center" vertical="center" wrapText="1"/>
    </xf>
    <xf numFmtId="0" fontId="51" fillId="9" borderId="9" xfId="1" applyFont="1" applyFill="1" applyBorder="1" applyAlignment="1">
      <alignment horizontal="center" vertical="center" wrapText="1"/>
    </xf>
    <xf numFmtId="0" fontId="50" fillId="9" borderId="9" xfId="1" applyFont="1" applyFill="1" applyBorder="1" applyAlignment="1">
      <alignment horizontal="center" vertical="center" wrapText="1"/>
    </xf>
    <xf numFmtId="0" fontId="13" fillId="33" borderId="9" xfId="0" applyFont="1" applyFill="1" applyBorder="1" applyAlignment="1">
      <alignment horizontal="left" vertical="center" wrapText="1" indent="1"/>
    </xf>
    <xf numFmtId="0" fontId="127" fillId="33" borderId="9" xfId="0" applyFont="1" applyFill="1" applyBorder="1" applyAlignment="1">
      <alignment horizontal="left" vertical="center" wrapText="1" indent="1"/>
    </xf>
    <xf numFmtId="0" fontId="43" fillId="0" borderId="9" xfId="0" applyFont="1" applyFill="1" applyBorder="1" applyAlignment="1" applyProtection="1">
      <alignment horizontal="left" vertical="center" wrapText="1" indent="1"/>
      <protection locked="0"/>
    </xf>
    <xf numFmtId="49" fontId="40" fillId="8" borderId="9" xfId="0" applyNumberFormat="1" applyFont="1" applyFill="1" applyBorder="1" applyAlignment="1" applyProtection="1">
      <alignment horizontal="center" vertical="center" wrapText="1"/>
    </xf>
    <xf numFmtId="0" fontId="40" fillId="14" borderId="9" xfId="0" applyFont="1" applyFill="1" applyBorder="1" applyAlignment="1" applyProtection="1">
      <alignment horizontal="center" vertical="center" wrapText="1"/>
    </xf>
    <xf numFmtId="9" fontId="40" fillId="8" borderId="9" xfId="0" applyNumberFormat="1" applyFont="1" applyFill="1" applyBorder="1" applyAlignment="1" applyProtection="1">
      <alignment horizontal="center" vertical="center" wrapText="1"/>
    </xf>
    <xf numFmtId="0" fontId="40" fillId="8" borderId="9" xfId="0" applyFont="1" applyFill="1" applyBorder="1" applyAlignment="1" applyProtection="1">
      <alignment horizontal="center" vertical="center" wrapText="1"/>
    </xf>
    <xf numFmtId="0" fontId="106" fillId="0" borderId="9" xfId="0" applyFont="1" applyFill="1" applyBorder="1" applyAlignment="1" applyProtection="1">
      <alignment horizontal="center" vertical="center" wrapText="1"/>
      <protection locked="0"/>
    </xf>
    <xf numFmtId="0" fontId="40" fillId="8" borderId="9" xfId="0" applyNumberFormat="1" applyFont="1" applyFill="1" applyBorder="1" applyAlignment="1" applyProtection="1">
      <alignment horizontal="center" vertical="center" wrapText="1"/>
    </xf>
    <xf numFmtId="0" fontId="107" fillId="0" borderId="9" xfId="0" applyFont="1" applyFill="1" applyBorder="1" applyProtection="1">
      <protection locked="0"/>
    </xf>
    <xf numFmtId="0" fontId="107" fillId="0" borderId="9" xfId="0" applyFont="1" applyBorder="1" applyProtection="1">
      <protection locked="0"/>
    </xf>
    <xf numFmtId="0" fontId="128" fillId="33" borderId="9" xfId="0" applyFont="1" applyFill="1" applyBorder="1" applyAlignment="1">
      <alignment horizontal="left" vertical="center" wrapText="1" indent="1"/>
    </xf>
    <xf numFmtId="0" fontId="16" fillId="14" borderId="43" xfId="1" applyFont="1" applyFill="1" applyBorder="1" applyAlignment="1">
      <alignment horizontal="right" vertical="center" wrapText="1"/>
    </xf>
    <xf numFmtId="0" fontId="16" fillId="14" borderId="45" xfId="1" applyFont="1" applyFill="1" applyBorder="1" applyAlignment="1">
      <alignment horizontal="right" vertical="center" wrapText="1"/>
    </xf>
    <xf numFmtId="0" fontId="16" fillId="14" borderId="13" xfId="1" applyFont="1" applyFill="1" applyBorder="1" applyAlignment="1">
      <alignment horizontal="left" vertical="center" wrapText="1" indent="1"/>
    </xf>
    <xf numFmtId="0" fontId="16" fillId="14" borderId="13" xfId="1" applyNumberFormat="1" applyFont="1" applyFill="1" applyBorder="1" applyAlignment="1">
      <alignment horizontal="left" vertical="center" indent="1"/>
    </xf>
    <xf numFmtId="164" fontId="16" fillId="14" borderId="0" xfId="1" applyNumberFormat="1" applyFont="1" applyFill="1" applyBorder="1" applyAlignment="1">
      <alignment horizontal="right" vertical="center" wrapText="1"/>
    </xf>
    <xf numFmtId="164" fontId="16" fillId="14" borderId="45" xfId="1" applyNumberFormat="1" applyFont="1" applyFill="1" applyBorder="1" applyAlignment="1">
      <alignment horizontal="right" vertical="center" wrapText="1"/>
    </xf>
    <xf numFmtId="0" fontId="16" fillId="14" borderId="40" xfId="1" applyFont="1" applyFill="1" applyBorder="1" applyAlignment="1">
      <alignment horizontal="right" vertical="center" wrapText="1"/>
    </xf>
    <xf numFmtId="0" fontId="16" fillId="14" borderId="13" xfId="1" applyFont="1" applyFill="1" applyBorder="1" applyAlignment="1">
      <alignment horizontal="right" vertical="center" wrapText="1"/>
    </xf>
    <xf numFmtId="49" fontId="16" fillId="14" borderId="11" xfId="1" applyNumberFormat="1" applyFont="1" applyFill="1" applyBorder="1" applyAlignment="1">
      <alignment horizontal="left" vertical="center" indent="1"/>
    </xf>
    <xf numFmtId="0" fontId="16" fillId="14" borderId="13" xfId="1" applyNumberFormat="1" applyFont="1" applyFill="1" applyBorder="1" applyAlignment="1">
      <alignment horizontal="left" vertical="center" indent="1"/>
    </xf>
    <xf numFmtId="0" fontId="48" fillId="2" borderId="0" xfId="0" applyFont="1" applyFill="1" applyBorder="1" applyAlignment="1">
      <alignment vertical="center"/>
    </xf>
    <xf numFmtId="14" fontId="48" fillId="2" borderId="0" xfId="1" applyNumberFormat="1" applyFont="1" applyFill="1" applyBorder="1" applyAlignment="1">
      <alignment vertical="center"/>
    </xf>
    <xf numFmtId="0" fontId="7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6" fillId="14" borderId="0" xfId="1" applyFont="1" applyFill="1" applyBorder="1" applyAlignment="1">
      <alignment horizontal="left" vertical="center" wrapText="1" indent="1"/>
    </xf>
    <xf numFmtId="0" fontId="53" fillId="0" borderId="0" xfId="0" applyFont="1" applyBorder="1" applyAlignment="1">
      <alignment vertical="center"/>
    </xf>
    <xf numFmtId="0" fontId="78" fillId="0" borderId="0" xfId="0" applyFont="1" applyBorder="1" applyAlignment="1">
      <alignment horizontal="right" vertical="center"/>
    </xf>
    <xf numFmtId="9" fontId="70" fillId="0" borderId="0" xfId="0" applyNumberFormat="1" applyFont="1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67" fillId="7" borderId="0" xfId="0" applyFont="1" applyFill="1" applyBorder="1" applyAlignment="1" applyProtection="1">
      <alignment vertical="center" wrapText="1"/>
    </xf>
    <xf numFmtId="0" fontId="52" fillId="0" borderId="0" xfId="0" applyFont="1" applyBorder="1" applyAlignment="1">
      <alignment horizontal="center" vertical="center"/>
    </xf>
    <xf numFmtId="0" fontId="53" fillId="5" borderId="0" xfId="0" applyFont="1" applyFill="1" applyBorder="1" applyAlignment="1">
      <alignment horizontal="center" vertical="center"/>
    </xf>
    <xf numFmtId="0" fontId="53" fillId="5" borderId="0" xfId="0" applyFont="1" applyFill="1" applyBorder="1" applyAlignment="1">
      <alignment horizontal="center" vertical="center" shrinkToFit="1"/>
    </xf>
    <xf numFmtId="167" fontId="53" fillId="5" borderId="0" xfId="0" applyNumberFormat="1" applyFont="1" applyFill="1" applyBorder="1" applyAlignment="1">
      <alignment horizontal="center" vertical="center"/>
    </xf>
    <xf numFmtId="0" fontId="53" fillId="5" borderId="0" xfId="0" applyFont="1" applyFill="1" applyBorder="1" applyAlignment="1">
      <alignment vertical="center"/>
    </xf>
    <xf numFmtId="0" fontId="53" fillId="0" borderId="0" xfId="0" applyFont="1" applyBorder="1" applyAlignment="1">
      <alignment horizontal="center" vertical="center" shrinkToFit="1"/>
    </xf>
    <xf numFmtId="0" fontId="53" fillId="5" borderId="0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/>
    </xf>
    <xf numFmtId="0" fontId="137" fillId="0" borderId="0" xfId="0" applyFont="1" applyAlignment="1">
      <alignment vertical="center"/>
    </xf>
    <xf numFmtId="9" fontId="16" fillId="14" borderId="43" xfId="1" applyNumberFormat="1" applyFont="1" applyFill="1" applyBorder="1" applyAlignment="1">
      <alignment horizontal="right" vertical="center" wrapText="1"/>
    </xf>
    <xf numFmtId="0" fontId="16" fillId="0" borderId="0" xfId="1" applyFont="1" applyFill="1" applyBorder="1" applyAlignment="1">
      <alignment horizontal="right" vertical="center" wrapText="1"/>
    </xf>
    <xf numFmtId="0" fontId="16" fillId="0" borderId="0" xfId="1" applyFont="1" applyFill="1" applyBorder="1" applyAlignment="1">
      <alignment horizontal="left" vertical="center" wrapText="1" indent="1"/>
    </xf>
    <xf numFmtId="0" fontId="16" fillId="0" borderId="0" xfId="1" applyNumberFormat="1" applyFont="1" applyFill="1" applyBorder="1" applyAlignment="1">
      <alignment horizontal="left" vertical="center" indent="1"/>
    </xf>
    <xf numFmtId="0" fontId="21" fillId="0" borderId="0" xfId="0" applyFont="1" applyFill="1" applyBorder="1" applyAlignment="1">
      <alignment horizontal="right" vertical="center"/>
    </xf>
    <xf numFmtId="14" fontId="60" fillId="0" borderId="0" xfId="1" applyNumberFormat="1" applyFont="1" applyFill="1" applyBorder="1" applyAlignment="1" applyProtection="1">
      <alignment horizontal="left" vertical="center" wrapText="1" indent="1"/>
      <protection locked="0"/>
    </xf>
    <xf numFmtId="14" fontId="60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Alignment="1">
      <alignment vertical="center"/>
    </xf>
    <xf numFmtId="0" fontId="67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>
      <alignment vertical="center"/>
    </xf>
    <xf numFmtId="0" fontId="136" fillId="0" borderId="9" xfId="0" applyFont="1" applyBorder="1" applyAlignment="1" applyProtection="1">
      <alignment horizontal="center" vertical="center"/>
      <protection locked="0"/>
    </xf>
    <xf numFmtId="0" fontId="53" fillId="7" borderId="0" xfId="0" applyFont="1" applyFill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66" fillId="0" borderId="0" xfId="0" applyFont="1" applyProtection="1">
      <protection locked="0"/>
    </xf>
    <xf numFmtId="0" fontId="21" fillId="0" borderId="0" xfId="0" applyFont="1" applyFill="1"/>
    <xf numFmtId="0" fontId="16" fillId="5" borderId="0" xfId="1" applyFont="1" applyFill="1" applyBorder="1" applyAlignment="1">
      <alignment horizontal="right" vertical="center" wrapText="1"/>
    </xf>
    <xf numFmtId="49" fontId="16" fillId="5" borderId="0" xfId="1" applyNumberFormat="1" applyFont="1" applyFill="1" applyBorder="1" applyAlignment="1">
      <alignment horizontal="left" vertical="center" indent="1"/>
    </xf>
    <xf numFmtId="0" fontId="16" fillId="5" borderId="0" xfId="1" applyNumberFormat="1" applyFont="1" applyFill="1" applyBorder="1" applyAlignment="1">
      <alignment horizontal="left" vertical="center" indent="1"/>
    </xf>
    <xf numFmtId="0" fontId="53" fillId="0" borderId="9" xfId="0" applyFont="1" applyBorder="1" applyAlignment="1" applyProtection="1">
      <alignment horizontal="center" vertical="center"/>
      <protection locked="0"/>
    </xf>
    <xf numFmtId="0" fontId="53" fillId="0" borderId="9" xfId="0" applyFont="1" applyBorder="1" applyAlignment="1" applyProtection="1">
      <alignment horizontal="center" vertical="center" shrinkToFit="1"/>
      <protection locked="0"/>
    </xf>
    <xf numFmtId="0" fontId="135" fillId="0" borderId="0" xfId="0" applyFont="1" applyBorder="1" applyAlignment="1">
      <alignment vertical="center"/>
    </xf>
    <xf numFmtId="0" fontId="97" fillId="0" borderId="0" xfId="0" applyFont="1" applyBorder="1" applyAlignment="1">
      <alignment vertical="center"/>
    </xf>
    <xf numFmtId="0" fontId="15" fillId="5" borderId="0" xfId="0" applyFont="1" applyFill="1" applyBorder="1" applyAlignment="1">
      <alignment horizontal="center" vertical="center" wrapText="1"/>
    </xf>
    <xf numFmtId="0" fontId="15" fillId="34" borderId="9" xfId="0" applyFont="1" applyFill="1" applyBorder="1" applyAlignment="1">
      <alignment horizontal="center" vertical="center" wrapText="1"/>
    </xf>
    <xf numFmtId="0" fontId="15" fillId="14" borderId="9" xfId="0" applyFont="1" applyFill="1" applyBorder="1" applyAlignment="1">
      <alignment horizontal="center" vertical="center" wrapText="1"/>
    </xf>
    <xf numFmtId="49" fontId="16" fillId="14" borderId="11" xfId="1" applyNumberFormat="1" applyFont="1" applyFill="1" applyBorder="1" applyAlignment="1">
      <alignment horizontal="left" vertical="top" indent="1"/>
    </xf>
    <xf numFmtId="0" fontId="6" fillId="14" borderId="11" xfId="1" applyFont="1" applyFill="1" applyBorder="1" applyAlignment="1">
      <alignment horizontal="center" vertical="top"/>
    </xf>
    <xf numFmtId="0" fontId="16" fillId="14" borderId="11" xfId="1" applyNumberFormat="1" applyFont="1" applyFill="1" applyBorder="1" applyAlignment="1">
      <alignment horizontal="left" vertical="center" indent="1"/>
    </xf>
    <xf numFmtId="0" fontId="16" fillId="14" borderId="39" xfId="1" applyNumberFormat="1" applyFont="1" applyFill="1" applyBorder="1" applyAlignment="1">
      <alignment horizontal="left" vertical="center" indent="1"/>
    </xf>
    <xf numFmtId="0" fontId="0" fillId="5" borderId="0" xfId="0" applyFill="1" applyAlignment="1" applyProtection="1">
      <alignment vertical="center"/>
    </xf>
    <xf numFmtId="0" fontId="91" fillId="5" borderId="0" xfId="3" applyFont="1" applyFill="1" applyAlignment="1" applyProtection="1">
      <alignment vertical="center"/>
    </xf>
    <xf numFmtId="0" fontId="48" fillId="5" borderId="0" xfId="1" applyFont="1" applyFill="1" applyBorder="1" applyAlignment="1" applyProtection="1">
      <alignment horizontal="left" vertical="center"/>
    </xf>
    <xf numFmtId="0" fontId="2" fillId="5" borderId="0" xfId="1" applyFont="1" applyFill="1" applyBorder="1" applyAlignment="1" applyProtection="1">
      <alignment vertical="center"/>
    </xf>
    <xf numFmtId="0" fontId="2" fillId="5" borderId="0" xfId="1" applyFont="1" applyFill="1" applyBorder="1" applyAlignment="1" applyProtection="1">
      <alignment horizontal="center" vertical="center"/>
    </xf>
    <xf numFmtId="0" fontId="2" fillId="5" borderId="0" xfId="1" applyFont="1" applyFill="1" applyBorder="1" applyAlignment="1" applyProtection="1">
      <alignment horizontal="right" vertical="center"/>
    </xf>
    <xf numFmtId="14" fontId="2" fillId="5" borderId="0" xfId="1" applyNumberFormat="1" applyFont="1" applyFill="1" applyBorder="1" applyAlignment="1" applyProtection="1">
      <alignment horizontal="right" vertical="center"/>
    </xf>
    <xf numFmtId="0" fontId="4" fillId="5" borderId="0" xfId="3" applyFont="1" applyFill="1" applyAlignment="1" applyProtection="1">
      <alignment vertical="center"/>
    </xf>
    <xf numFmtId="14" fontId="48" fillId="5" borderId="0" xfId="1" applyNumberFormat="1" applyFont="1" applyFill="1" applyBorder="1" applyAlignment="1" applyProtection="1">
      <alignment horizontal="right" vertical="center"/>
    </xf>
    <xf numFmtId="0" fontId="4" fillId="5" borderId="40" xfId="3" applyFont="1" applyFill="1" applyBorder="1" applyProtection="1"/>
    <xf numFmtId="0" fontId="69" fillId="5" borderId="11" xfId="1" applyFont="1" applyFill="1" applyBorder="1" applyAlignment="1" applyProtection="1">
      <alignment vertical="center"/>
    </xf>
    <xf numFmtId="0" fontId="47" fillId="5" borderId="45" xfId="3" applyFont="1" applyFill="1" applyBorder="1" applyProtection="1"/>
    <xf numFmtId="0" fontId="24" fillId="5" borderId="13" xfId="1" applyFont="1" applyFill="1" applyBorder="1" applyAlignment="1" applyProtection="1">
      <alignment horizontal="center" vertical="top" wrapText="1"/>
    </xf>
    <xf numFmtId="20" fontId="6" fillId="16" borderId="0" xfId="1" applyNumberFormat="1" applyFont="1" applyFill="1" applyBorder="1" applyAlignment="1" applyProtection="1">
      <alignment horizontal="left" vertical="top" wrapText="1" indent="1"/>
    </xf>
    <xf numFmtId="20" fontId="6" fillId="13" borderId="44" xfId="1" applyNumberFormat="1" applyFont="1" applyFill="1" applyBorder="1" applyAlignment="1" applyProtection="1">
      <alignment horizontal="left" vertical="center" wrapText="1" indent="1"/>
    </xf>
    <xf numFmtId="20" fontId="6" fillId="23" borderId="0" xfId="1" applyNumberFormat="1" applyFont="1" applyFill="1" applyBorder="1" applyAlignment="1" applyProtection="1">
      <alignment horizontal="left" vertical="top" wrapText="1" indent="1"/>
    </xf>
    <xf numFmtId="20" fontId="6" fillId="30" borderId="17" xfId="1" applyNumberFormat="1" applyFont="1" applyFill="1" applyBorder="1" applyAlignment="1" applyProtection="1">
      <alignment horizontal="left" vertical="top" wrapText="1" indent="1"/>
    </xf>
    <xf numFmtId="0" fontId="63" fillId="13" borderId="13" xfId="1" applyFont="1" applyFill="1" applyBorder="1" applyAlignment="1" applyProtection="1">
      <alignment horizontal="left" vertical="top" wrapText="1"/>
    </xf>
    <xf numFmtId="0" fontId="63" fillId="13" borderId="46" xfId="1" applyFont="1" applyFill="1" applyBorder="1" applyAlignment="1" applyProtection="1">
      <alignment horizontal="left" vertical="top" wrapText="1"/>
    </xf>
    <xf numFmtId="0" fontId="41" fillId="27" borderId="12" xfId="0" applyFont="1" applyFill="1" applyBorder="1" applyAlignment="1" applyProtection="1">
      <alignment horizontal="left" vertical="center" wrapText="1" indent="1"/>
    </xf>
    <xf numFmtId="0" fontId="6" fillId="2" borderId="20" xfId="0" applyNumberFormat="1" applyFont="1" applyFill="1" applyBorder="1" applyAlignment="1" applyProtection="1">
      <alignment horizontal="left" vertical="center"/>
    </xf>
    <xf numFmtId="0" fontId="91" fillId="5" borderId="0" xfId="3" applyFont="1" applyFill="1" applyAlignment="1" applyProtection="1">
      <alignment horizontal="right" vertical="top" wrapText="1"/>
    </xf>
    <xf numFmtId="0" fontId="52" fillId="17" borderId="9" xfId="1" applyFont="1" applyFill="1" applyBorder="1" applyAlignment="1" applyProtection="1">
      <alignment horizontal="center" vertical="center" wrapText="1"/>
    </xf>
    <xf numFmtId="0" fontId="53" fillId="17" borderId="9" xfId="1" applyFont="1" applyFill="1" applyBorder="1" applyAlignment="1" applyProtection="1">
      <alignment horizontal="center" vertical="center" wrapText="1"/>
    </xf>
    <xf numFmtId="0" fontId="67" fillId="8" borderId="9" xfId="1" applyFont="1" applyFill="1" applyBorder="1" applyAlignment="1" applyProtection="1">
      <alignment horizontal="center" vertical="center" wrapText="1"/>
    </xf>
    <xf numFmtId="0" fontId="21" fillId="17" borderId="9" xfId="1" applyFont="1" applyFill="1" applyBorder="1" applyAlignment="1" applyProtection="1">
      <alignment horizontal="left" vertical="center" wrapText="1" indent="1"/>
    </xf>
    <xf numFmtId="49" fontId="16" fillId="8" borderId="9" xfId="1" applyNumberFormat="1" applyFont="1" applyFill="1" applyBorder="1" applyAlignment="1" applyProtection="1">
      <alignment horizontal="left" vertical="center" wrapText="1" indent="1"/>
    </xf>
    <xf numFmtId="0" fontId="24" fillId="11" borderId="45" xfId="1" applyFont="1" applyFill="1" applyBorder="1" applyAlignment="1" applyProtection="1">
      <alignment horizontal="center" vertical="center" wrapText="1"/>
    </xf>
    <xf numFmtId="0" fontId="24" fillId="11" borderId="13" xfId="1" applyFont="1" applyFill="1" applyBorder="1" applyAlignment="1" applyProtection="1">
      <alignment horizontal="center" vertical="center" wrapText="1"/>
    </xf>
    <xf numFmtId="0" fontId="24" fillId="11" borderId="46" xfId="1" applyFont="1" applyFill="1" applyBorder="1" applyAlignment="1" applyProtection="1">
      <alignment horizontal="center" vertical="center" wrapText="1"/>
    </xf>
    <xf numFmtId="0" fontId="20" fillId="15" borderId="43" xfId="1" applyFont="1" applyFill="1" applyBorder="1" applyAlignment="1" applyProtection="1">
      <alignment horizontal="right" vertical="center" wrapText="1"/>
    </xf>
    <xf numFmtId="0" fontId="20" fillId="15" borderId="0" xfId="1" applyFont="1" applyFill="1" applyBorder="1" applyAlignment="1" applyProtection="1">
      <alignment horizontal="right" vertical="center" wrapText="1"/>
    </xf>
    <xf numFmtId="49" fontId="58" fillId="3" borderId="0" xfId="1" applyNumberFormat="1" applyFont="1" applyFill="1" applyBorder="1" applyAlignment="1" applyProtection="1">
      <alignment horizontal="left" vertical="center" indent="1"/>
      <protection locked="0"/>
    </xf>
    <xf numFmtId="49" fontId="0" fillId="0" borderId="0" xfId="0" applyNumberFormat="1" applyBorder="1" applyAlignment="1" applyProtection="1">
      <alignment horizontal="left" indent="1"/>
      <protection locked="0"/>
    </xf>
    <xf numFmtId="49" fontId="0" fillId="0" borderId="44" xfId="0" applyNumberFormat="1" applyBorder="1" applyAlignment="1" applyProtection="1">
      <alignment horizontal="left" indent="1"/>
      <protection locked="0"/>
    </xf>
    <xf numFmtId="0" fontId="20" fillId="15" borderId="45" xfId="1" applyFont="1" applyFill="1" applyBorder="1" applyAlignment="1" applyProtection="1">
      <alignment horizontal="right" vertical="center"/>
    </xf>
    <xf numFmtId="0" fontId="20" fillId="15" borderId="13" xfId="1" applyFont="1" applyFill="1" applyBorder="1" applyAlignment="1" applyProtection="1">
      <alignment horizontal="right" vertical="center"/>
    </xf>
    <xf numFmtId="49" fontId="58" fillId="0" borderId="13" xfId="2" applyNumberFormat="1" applyFont="1" applyBorder="1" applyAlignment="1" applyProtection="1">
      <alignment horizontal="left" vertical="center" indent="1"/>
      <protection locked="0"/>
    </xf>
    <xf numFmtId="49" fontId="0" fillId="0" borderId="13" xfId="0" applyNumberFormat="1" applyBorder="1" applyAlignment="1" applyProtection="1">
      <alignment horizontal="left" indent="1"/>
      <protection locked="0"/>
    </xf>
    <xf numFmtId="49" fontId="58" fillId="2" borderId="13" xfId="1" applyNumberFormat="1" applyFont="1" applyFill="1" applyBorder="1" applyAlignment="1" applyProtection="1">
      <alignment vertical="center"/>
      <protection locked="0"/>
    </xf>
    <xf numFmtId="49" fontId="0" fillId="0" borderId="46" xfId="0" applyNumberFormat="1" applyBorder="1" applyProtection="1">
      <protection locked="0"/>
    </xf>
    <xf numFmtId="0" fontId="20" fillId="5" borderId="0" xfId="1" applyFont="1" applyFill="1" applyBorder="1" applyAlignment="1" applyProtection="1">
      <alignment horizontal="center" vertical="center"/>
    </xf>
    <xf numFmtId="0" fontId="126" fillId="7" borderId="0" xfId="1" applyFont="1" applyFill="1" applyBorder="1" applyAlignment="1">
      <alignment horizontal="center" vertical="top" wrapText="1"/>
    </xf>
    <xf numFmtId="0" fontId="18" fillId="2" borderId="0" xfId="3" applyFont="1" applyFill="1" applyBorder="1" applyAlignment="1" applyProtection="1">
      <alignment horizontal="center" vertical="center"/>
    </xf>
    <xf numFmtId="0" fontId="20" fillId="15" borderId="40" xfId="1" applyFont="1" applyFill="1" applyBorder="1" applyAlignment="1" applyProtection="1">
      <alignment horizontal="right" vertical="center"/>
    </xf>
    <xf numFmtId="0" fontId="20" fillId="15" borderId="11" xfId="1" applyFont="1" applyFill="1" applyBorder="1" applyAlignment="1" applyProtection="1">
      <alignment horizontal="right" vertical="center"/>
    </xf>
    <xf numFmtId="0" fontId="48" fillId="15" borderId="41" xfId="3" applyFont="1" applyFill="1" applyBorder="1" applyAlignment="1">
      <alignment horizontal="center" vertical="center" wrapText="1"/>
    </xf>
    <xf numFmtId="0" fontId="48" fillId="15" borderId="12" xfId="3" applyFont="1" applyFill="1" applyBorder="1" applyAlignment="1">
      <alignment horizontal="center" vertical="center"/>
    </xf>
    <xf numFmtId="0" fontId="48" fillId="15" borderId="42" xfId="3" applyFont="1" applyFill="1" applyBorder="1" applyAlignment="1">
      <alignment horizontal="center" vertical="center"/>
    </xf>
    <xf numFmtId="0" fontId="21" fillId="17" borderId="41" xfId="0" applyFont="1" applyFill="1" applyBorder="1" applyAlignment="1">
      <alignment horizontal="left" vertical="center" wrapText="1" indent="1"/>
    </xf>
    <xf numFmtId="0" fontId="21" fillId="17" borderId="42" xfId="0" applyFont="1" applyFill="1" applyBorder="1" applyAlignment="1">
      <alignment horizontal="left" vertical="center" wrapText="1" indent="1"/>
    </xf>
    <xf numFmtId="9" fontId="82" fillId="5" borderId="41" xfId="1" applyNumberFormat="1" applyFont="1" applyFill="1" applyBorder="1" applyAlignment="1" applyProtection="1">
      <alignment horizontal="center" vertical="center" wrapText="1"/>
    </xf>
    <xf numFmtId="9" fontId="82" fillId="5" borderId="12" xfId="1" applyNumberFormat="1" applyFont="1" applyFill="1" applyBorder="1" applyAlignment="1" applyProtection="1">
      <alignment horizontal="center" vertical="center"/>
    </xf>
    <xf numFmtId="9" fontId="82" fillId="5" borderId="42" xfId="1" applyNumberFormat="1" applyFont="1" applyFill="1" applyBorder="1" applyAlignment="1" applyProtection="1">
      <alignment horizontal="center" vertical="center"/>
    </xf>
    <xf numFmtId="0" fontId="129" fillId="5" borderId="0" xfId="2" applyFont="1" applyFill="1" applyAlignment="1" applyProtection="1">
      <alignment horizontal="left" vertical="center"/>
    </xf>
    <xf numFmtId="49" fontId="58" fillId="3" borderId="11" xfId="1" applyNumberFormat="1" applyFont="1" applyFill="1" applyBorder="1" applyAlignment="1" applyProtection="1">
      <alignment horizontal="left" vertical="center" indent="1"/>
      <protection locked="0"/>
    </xf>
    <xf numFmtId="49" fontId="0" fillId="0" borderId="11" xfId="0" applyNumberFormat="1" applyBorder="1" applyAlignment="1" applyProtection="1">
      <alignment horizontal="left" indent="1"/>
      <protection locked="0"/>
    </xf>
    <xf numFmtId="49" fontId="0" fillId="0" borderId="39" xfId="0" applyNumberFormat="1" applyBorder="1" applyAlignment="1" applyProtection="1">
      <alignment horizontal="left" indent="1"/>
      <protection locked="0"/>
    </xf>
    <xf numFmtId="0" fontId="11" fillId="9" borderId="41" xfId="1" applyFont="1" applyFill="1" applyBorder="1" applyAlignment="1" applyProtection="1">
      <alignment horizontal="center" vertical="center"/>
    </xf>
    <xf numFmtId="0" fontId="11" fillId="9" borderId="12" xfId="1" applyFont="1" applyFill="1" applyBorder="1" applyAlignment="1" applyProtection="1">
      <alignment horizontal="center" vertical="center"/>
    </xf>
    <xf numFmtId="0" fontId="11" fillId="9" borderId="42" xfId="1" applyFont="1" applyFill="1" applyBorder="1" applyAlignment="1" applyProtection="1">
      <alignment horizontal="center" vertical="center"/>
    </xf>
    <xf numFmtId="20" fontId="6" fillId="13" borderId="40" xfId="1" applyNumberFormat="1" applyFont="1" applyFill="1" applyBorder="1" applyAlignment="1" applyProtection="1">
      <alignment horizontal="left" vertical="center" wrapText="1" indent="1"/>
    </xf>
    <xf numFmtId="20" fontId="6" fillId="13" borderId="11" xfId="1" applyNumberFormat="1" applyFont="1" applyFill="1" applyBorder="1" applyAlignment="1" applyProtection="1">
      <alignment horizontal="left" vertical="center" wrapText="1" indent="1"/>
    </xf>
    <xf numFmtId="20" fontId="6" fillId="13" borderId="39" xfId="1" applyNumberFormat="1" applyFont="1" applyFill="1" applyBorder="1" applyAlignment="1" applyProtection="1">
      <alignment horizontal="left" vertical="center" wrapText="1" indent="1"/>
    </xf>
    <xf numFmtId="0" fontId="50" fillId="17" borderId="10" xfId="1" applyFont="1" applyFill="1" applyBorder="1" applyAlignment="1">
      <alignment horizontal="center" vertical="center" wrapText="1"/>
    </xf>
    <xf numFmtId="0" fontId="40" fillId="17" borderId="10" xfId="1" applyFont="1" applyFill="1" applyBorder="1" applyAlignment="1">
      <alignment horizontal="center" vertical="center"/>
    </xf>
    <xf numFmtId="0" fontId="5" fillId="8" borderId="10" xfId="1" applyFont="1" applyFill="1" applyBorder="1" applyAlignment="1">
      <alignment horizontal="center" vertical="center" wrapText="1"/>
    </xf>
    <xf numFmtId="20" fontId="5" fillId="13" borderId="0" xfId="1" applyNumberFormat="1" applyFont="1" applyFill="1" applyBorder="1" applyAlignment="1" applyProtection="1">
      <alignment horizontal="center" vertical="center" wrapText="1"/>
    </xf>
    <xf numFmtId="20" fontId="6" fillId="13" borderId="44" xfId="1" applyNumberFormat="1" applyFont="1" applyFill="1" applyBorder="1" applyAlignment="1" applyProtection="1">
      <alignment horizontal="center" vertical="center" wrapText="1"/>
    </xf>
    <xf numFmtId="20" fontId="6" fillId="13" borderId="43" xfId="1" applyNumberFormat="1" applyFont="1" applyFill="1" applyBorder="1" applyAlignment="1" applyProtection="1">
      <alignment horizontal="left" vertical="center" wrapText="1" indent="1"/>
    </xf>
    <xf numFmtId="20" fontId="6" fillId="13" borderId="0" xfId="1" applyNumberFormat="1" applyFont="1" applyFill="1" applyBorder="1" applyAlignment="1" applyProtection="1">
      <alignment horizontal="left" vertical="center" wrapText="1" indent="1"/>
    </xf>
    <xf numFmtId="20" fontId="6" fillId="13" borderId="44" xfId="1" applyNumberFormat="1" applyFont="1" applyFill="1" applyBorder="1" applyAlignment="1" applyProtection="1">
      <alignment horizontal="left" vertical="center" wrapText="1" indent="1"/>
    </xf>
    <xf numFmtId="20" fontId="13" fillId="13" borderId="43" xfId="1" applyNumberFormat="1" applyFont="1" applyFill="1" applyBorder="1" applyAlignment="1" applyProtection="1">
      <alignment horizontal="left" vertical="center" wrapText="1" indent="1"/>
    </xf>
    <xf numFmtId="20" fontId="13" fillId="13" borderId="0" xfId="1" applyNumberFormat="1" applyFont="1" applyFill="1" applyBorder="1" applyAlignment="1" applyProtection="1">
      <alignment horizontal="left" vertical="center" wrapText="1" indent="1"/>
    </xf>
    <xf numFmtId="20" fontId="13" fillId="13" borderId="44" xfId="1" applyNumberFormat="1" applyFont="1" applyFill="1" applyBorder="1" applyAlignment="1" applyProtection="1">
      <alignment horizontal="left" vertical="center" wrapText="1" indent="1"/>
    </xf>
    <xf numFmtId="0" fontId="11" fillId="9" borderId="41" xfId="1" applyFont="1" applyFill="1" applyBorder="1" applyAlignment="1">
      <alignment horizontal="center" vertical="center" wrapText="1"/>
    </xf>
    <xf numFmtId="0" fontId="11" fillId="9" borderId="12" xfId="1" applyFont="1" applyFill="1" applyBorder="1" applyAlignment="1">
      <alignment horizontal="center" vertical="center" wrapText="1"/>
    </xf>
    <xf numFmtId="0" fontId="11" fillId="9" borderId="42" xfId="1" applyFont="1" applyFill="1" applyBorder="1" applyAlignment="1">
      <alignment horizontal="center" vertical="center" wrapText="1"/>
    </xf>
    <xf numFmtId="0" fontId="40" fillId="13" borderId="43" xfId="1" applyFont="1" applyFill="1" applyBorder="1" applyAlignment="1" applyProtection="1">
      <alignment horizontal="left" vertical="top" wrapText="1"/>
    </xf>
    <xf numFmtId="0" fontId="40" fillId="13" borderId="0" xfId="1" applyFont="1" applyFill="1" applyBorder="1" applyAlignment="1" applyProtection="1">
      <alignment horizontal="left" vertical="top" wrapText="1"/>
    </xf>
    <xf numFmtId="0" fontId="40" fillId="13" borderId="45" xfId="1" applyFont="1" applyFill="1" applyBorder="1" applyAlignment="1" applyProtection="1">
      <alignment horizontal="left" vertical="top" wrapText="1"/>
    </xf>
    <xf numFmtId="0" fontId="40" fillId="13" borderId="13" xfId="1" applyFont="1" applyFill="1" applyBorder="1" applyAlignment="1" applyProtection="1">
      <alignment horizontal="left" vertical="top" wrapText="1"/>
    </xf>
    <xf numFmtId="0" fontId="69" fillId="11" borderId="40" xfId="1" applyFont="1" applyFill="1" applyBorder="1" applyAlignment="1" applyProtection="1">
      <alignment horizontal="center" vertical="center"/>
    </xf>
    <xf numFmtId="0" fontId="69" fillId="11" borderId="11" xfId="1" applyFont="1" applyFill="1" applyBorder="1" applyAlignment="1" applyProtection="1">
      <alignment horizontal="center" vertical="center"/>
    </xf>
    <xf numFmtId="0" fontId="69" fillId="11" borderId="39" xfId="1" applyFont="1" applyFill="1" applyBorder="1" applyAlignment="1" applyProtection="1">
      <alignment horizontal="center" vertical="center"/>
    </xf>
    <xf numFmtId="0" fontId="40" fillId="5" borderId="0" xfId="0" applyFont="1" applyFill="1" applyBorder="1" applyAlignment="1">
      <alignment horizontal="center" vertical="center" wrapText="1"/>
    </xf>
    <xf numFmtId="0" fontId="40" fillId="5" borderId="0" xfId="0" applyFont="1" applyFill="1" applyBorder="1" applyAlignment="1">
      <alignment horizontal="center" vertical="center"/>
    </xf>
    <xf numFmtId="9" fontId="69" fillId="9" borderId="40" xfId="0" applyNumberFormat="1" applyFont="1" applyFill="1" applyBorder="1" applyAlignment="1">
      <alignment horizontal="center" vertical="center"/>
    </xf>
    <xf numFmtId="9" fontId="69" fillId="9" borderId="11" xfId="0" applyNumberFormat="1" applyFont="1" applyFill="1" applyBorder="1" applyAlignment="1">
      <alignment horizontal="center" vertical="center"/>
    </xf>
    <xf numFmtId="9" fontId="69" fillId="9" borderId="39" xfId="0" applyNumberFormat="1" applyFont="1" applyFill="1" applyBorder="1" applyAlignment="1">
      <alignment horizontal="center" vertical="center"/>
    </xf>
    <xf numFmtId="0" fontId="6" fillId="29" borderId="43" xfId="0" applyFont="1" applyFill="1" applyBorder="1" applyAlignment="1" applyProtection="1">
      <alignment horizontal="right" vertical="top"/>
    </xf>
    <xf numFmtId="0" fontId="6" fillId="29" borderId="0" xfId="0" applyFont="1" applyFill="1" applyBorder="1" applyAlignment="1" applyProtection="1">
      <alignment horizontal="right" vertical="top"/>
    </xf>
    <xf numFmtId="0" fontId="6" fillId="24" borderId="43" xfId="0" applyFont="1" applyFill="1" applyBorder="1" applyAlignment="1" applyProtection="1">
      <alignment horizontal="right" vertical="top"/>
    </xf>
    <xf numFmtId="0" fontId="6" fillId="24" borderId="0" xfId="0" applyFont="1" applyFill="1" applyBorder="1" applyAlignment="1" applyProtection="1">
      <alignment horizontal="right" vertical="top"/>
    </xf>
    <xf numFmtId="0" fontId="11" fillId="9" borderId="43" xfId="0" applyFont="1" applyFill="1" applyBorder="1" applyAlignment="1">
      <alignment horizontal="right" vertical="center"/>
    </xf>
    <xf numFmtId="0" fontId="11" fillId="9" borderId="0" xfId="0" applyFont="1" applyFill="1" applyBorder="1" applyAlignment="1">
      <alignment horizontal="right" vertical="center"/>
    </xf>
    <xf numFmtId="0" fontId="11" fillId="9" borderId="0" xfId="0" quotePrefix="1" applyNumberFormat="1" applyFont="1" applyFill="1" applyBorder="1" applyAlignment="1">
      <alignment horizontal="left" vertical="center" wrapText="1"/>
    </xf>
    <xf numFmtId="0" fontId="11" fillId="9" borderId="44" xfId="0" quotePrefix="1" applyNumberFormat="1" applyFont="1" applyFill="1" applyBorder="1" applyAlignment="1">
      <alignment horizontal="left" vertical="center" wrapText="1"/>
    </xf>
    <xf numFmtId="0" fontId="77" fillId="10" borderId="45" xfId="1" applyFont="1" applyFill="1" applyBorder="1" applyAlignment="1">
      <alignment horizontal="center" vertical="center" wrapText="1"/>
    </xf>
    <xf numFmtId="0" fontId="77" fillId="10" borderId="13" xfId="1" applyFont="1" applyFill="1" applyBorder="1" applyAlignment="1">
      <alignment horizontal="center" vertical="center" wrapText="1"/>
    </xf>
    <xf numFmtId="0" fontId="96" fillId="25" borderId="12" xfId="1" applyFont="1" applyFill="1" applyBorder="1" applyAlignment="1" applyProtection="1">
      <alignment horizontal="left" vertical="center" wrapText="1"/>
    </xf>
    <xf numFmtId="9" fontId="5" fillId="24" borderId="43" xfId="0" applyNumberFormat="1" applyFont="1" applyFill="1" applyBorder="1" applyAlignment="1" applyProtection="1">
      <alignment horizontal="right" vertical="center" wrapText="1"/>
    </xf>
    <xf numFmtId="9" fontId="5" fillId="24" borderId="0" xfId="0" applyNumberFormat="1" applyFont="1" applyFill="1" applyBorder="1" applyAlignment="1" applyProtection="1">
      <alignment horizontal="right" vertical="center" wrapText="1"/>
    </xf>
    <xf numFmtId="14" fontId="60" fillId="0" borderId="0" xfId="0" quotePrefix="1" applyNumberFormat="1" applyFont="1" applyFill="1" applyBorder="1" applyAlignment="1" applyProtection="1">
      <alignment horizontal="left" vertical="center" wrapText="1" indent="1" shrinkToFit="1"/>
      <protection locked="0"/>
    </xf>
    <xf numFmtId="14" fontId="60" fillId="0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60" fillId="0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6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9" fontId="77" fillId="10" borderId="13" xfId="0" applyNumberFormat="1" applyFont="1" applyFill="1" applyBorder="1" applyAlignment="1" applyProtection="1">
      <alignment horizontal="center" vertical="center" wrapText="1"/>
    </xf>
    <xf numFmtId="0" fontId="40" fillId="5" borderId="0" xfId="0" applyFont="1" applyFill="1" applyBorder="1" applyAlignment="1">
      <alignment horizontal="center" vertical="center" shrinkToFit="1"/>
    </xf>
    <xf numFmtId="167" fontId="40" fillId="5" borderId="0" xfId="0" applyNumberFormat="1" applyFont="1" applyFill="1" applyBorder="1" applyAlignment="1">
      <alignment horizontal="center" vertical="center"/>
    </xf>
    <xf numFmtId="0" fontId="6" fillId="24" borderId="43" xfId="0" applyFont="1" applyFill="1" applyBorder="1" applyAlignment="1" applyProtection="1">
      <alignment horizontal="right" vertical="center"/>
    </xf>
    <xf numFmtId="0" fontId="6" fillId="24" borderId="0" xfId="0" applyFont="1" applyFill="1" applyBorder="1" applyAlignment="1" applyProtection="1">
      <alignment horizontal="right" vertical="center"/>
    </xf>
    <xf numFmtId="0" fontId="6" fillId="24" borderId="45" xfId="0" applyFont="1" applyFill="1" applyBorder="1" applyAlignment="1" applyProtection="1">
      <alignment horizontal="right" vertical="center"/>
    </xf>
    <xf numFmtId="0" fontId="6" fillId="24" borderId="13" xfId="0" applyFont="1" applyFill="1" applyBorder="1" applyAlignment="1" applyProtection="1">
      <alignment horizontal="right" vertical="center"/>
    </xf>
    <xf numFmtId="49" fontId="60" fillId="0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17" fillId="3" borderId="0" xfId="0" applyNumberFormat="1" applyFont="1" applyFill="1" applyBorder="1" applyAlignment="1" applyProtection="1">
      <alignment horizontal="center" vertical="top" wrapText="1"/>
      <protection locked="0"/>
    </xf>
    <xf numFmtId="0" fontId="17" fillId="3" borderId="44" xfId="0" applyNumberFormat="1" applyFont="1" applyFill="1" applyBorder="1" applyAlignment="1" applyProtection="1">
      <alignment horizontal="center" vertical="top" wrapText="1"/>
      <protection locked="0"/>
    </xf>
    <xf numFmtId="0" fontId="17" fillId="3" borderId="13" xfId="0" applyNumberFormat="1" applyFont="1" applyFill="1" applyBorder="1" applyAlignment="1" applyProtection="1">
      <alignment horizontal="center" vertical="top" wrapText="1"/>
      <protection locked="0"/>
    </xf>
    <xf numFmtId="0" fontId="17" fillId="3" borderId="46" xfId="0" applyNumberFormat="1" applyFont="1" applyFill="1" applyBorder="1" applyAlignment="1" applyProtection="1">
      <alignment horizontal="center" vertical="top" wrapText="1"/>
      <protection locked="0"/>
    </xf>
    <xf numFmtId="9" fontId="96" fillId="26" borderId="12" xfId="0" applyNumberFormat="1" applyFont="1" applyFill="1" applyBorder="1" applyAlignment="1" applyProtection="1">
      <alignment horizontal="center" vertical="center" wrapText="1"/>
    </xf>
    <xf numFmtId="9" fontId="100" fillId="26" borderId="12" xfId="0" applyNumberFormat="1" applyFont="1" applyFill="1" applyBorder="1" applyAlignment="1" applyProtection="1">
      <alignment horizontal="center" vertical="center" wrapText="1"/>
    </xf>
    <xf numFmtId="0" fontId="100" fillId="25" borderId="12" xfId="1" applyFont="1" applyFill="1" applyBorder="1" applyAlignment="1" applyProtection="1">
      <alignment horizontal="left" vertical="center" wrapText="1"/>
    </xf>
    <xf numFmtId="9" fontId="93" fillId="19" borderId="12" xfId="0" applyNumberFormat="1" applyFont="1" applyFill="1" applyBorder="1" applyAlignment="1" applyProtection="1">
      <alignment horizontal="center" vertical="center" wrapText="1"/>
    </xf>
    <xf numFmtId="0" fontId="93" fillId="18" borderId="12" xfId="1" applyFont="1" applyFill="1" applyBorder="1" applyAlignment="1" applyProtection="1">
      <alignment horizontal="left" vertical="center" wrapText="1"/>
    </xf>
    <xf numFmtId="9" fontId="95" fillId="19" borderId="12" xfId="0" applyNumberFormat="1" applyFont="1" applyFill="1" applyBorder="1" applyAlignment="1" applyProtection="1">
      <alignment horizontal="center" vertical="center" wrapText="1"/>
    </xf>
    <xf numFmtId="0" fontId="95" fillId="18" borderId="12" xfId="1" applyFont="1" applyFill="1" applyBorder="1" applyAlignment="1" applyProtection="1">
      <alignment horizontal="left" vertical="center" wrapText="1"/>
    </xf>
    <xf numFmtId="0" fontId="129" fillId="5" borderId="0" xfId="2" applyFont="1" applyFill="1" applyAlignment="1">
      <alignment horizontal="left" vertical="center"/>
    </xf>
    <xf numFmtId="14" fontId="16" fillId="14" borderId="0" xfId="1" quotePrefix="1" applyNumberFormat="1" applyFont="1" applyFill="1" applyBorder="1" applyAlignment="1" applyProtection="1">
      <alignment horizontal="left" vertical="center" wrapText="1" indent="1"/>
    </xf>
    <xf numFmtId="14" fontId="16" fillId="14" borderId="44" xfId="1" quotePrefix="1" applyNumberFormat="1" applyFont="1" applyFill="1" applyBorder="1" applyAlignment="1" applyProtection="1">
      <alignment horizontal="left" vertical="center" wrapText="1" indent="1"/>
    </xf>
    <xf numFmtId="0" fontId="17" fillId="5" borderId="12" xfId="0" applyFont="1" applyFill="1" applyBorder="1" applyAlignment="1" applyProtection="1">
      <alignment horizontal="left" vertical="center" wrapText="1" indent="1"/>
      <protection locked="0"/>
    </xf>
    <xf numFmtId="0" fontId="85" fillId="14" borderId="40" xfId="0" applyFont="1" applyFill="1" applyBorder="1" applyAlignment="1">
      <alignment horizontal="center" vertical="center"/>
    </xf>
    <xf numFmtId="0" fontId="85" fillId="14" borderId="11" xfId="0" applyFont="1" applyFill="1" applyBorder="1" applyAlignment="1">
      <alignment horizontal="center" vertical="center"/>
    </xf>
    <xf numFmtId="0" fontId="85" fillId="14" borderId="39" xfId="0" applyFont="1" applyFill="1" applyBorder="1" applyAlignment="1">
      <alignment horizontal="center" vertical="center"/>
    </xf>
    <xf numFmtId="0" fontId="43" fillId="14" borderId="43" xfId="0" applyFont="1" applyFill="1" applyBorder="1" applyAlignment="1">
      <alignment horizontal="center" vertical="top"/>
    </xf>
    <xf numFmtId="0" fontId="43" fillId="14" borderId="0" xfId="0" applyFont="1" applyFill="1" applyBorder="1" applyAlignment="1">
      <alignment horizontal="center" vertical="top"/>
    </xf>
    <xf numFmtId="0" fontId="43" fillId="14" borderId="44" xfId="0" applyFont="1" applyFill="1" applyBorder="1" applyAlignment="1">
      <alignment horizontal="center" vertical="top"/>
    </xf>
    <xf numFmtId="0" fontId="88" fillId="14" borderId="45" xfId="0" applyFont="1" applyFill="1" applyBorder="1" applyAlignment="1">
      <alignment horizontal="center"/>
    </xf>
    <xf numFmtId="0" fontId="88" fillId="14" borderId="13" xfId="0" applyFont="1" applyFill="1" applyBorder="1" applyAlignment="1">
      <alignment horizontal="center"/>
    </xf>
    <xf numFmtId="0" fontId="88" fillId="14" borderId="46" xfId="0" applyFont="1" applyFill="1" applyBorder="1" applyAlignment="1">
      <alignment horizontal="center"/>
    </xf>
    <xf numFmtId="9" fontId="20" fillId="11" borderId="41" xfId="0" applyNumberFormat="1" applyFont="1" applyFill="1" applyBorder="1" applyAlignment="1">
      <alignment horizontal="center" vertical="center"/>
    </xf>
    <xf numFmtId="9" fontId="20" fillId="11" borderId="12" xfId="0" applyNumberFormat="1" applyFont="1" applyFill="1" applyBorder="1" applyAlignment="1">
      <alignment horizontal="center" vertical="center"/>
    </xf>
    <xf numFmtId="9" fontId="20" fillId="11" borderId="42" xfId="0" applyNumberFormat="1" applyFont="1" applyFill="1" applyBorder="1" applyAlignment="1">
      <alignment horizontal="center" vertical="center"/>
    </xf>
    <xf numFmtId="0" fontId="21" fillId="14" borderId="13" xfId="0" applyNumberFormat="1" applyFont="1" applyFill="1" applyBorder="1" applyAlignment="1">
      <alignment horizontal="left" vertical="center" wrapText="1" indent="1"/>
    </xf>
    <xf numFmtId="0" fontId="21" fillId="14" borderId="46" xfId="0" applyNumberFormat="1" applyFont="1" applyFill="1" applyBorder="1" applyAlignment="1">
      <alignment horizontal="left" vertical="center" wrapText="1" indent="1"/>
    </xf>
    <xf numFmtId="0" fontId="21" fillId="14" borderId="0" xfId="0" applyNumberFormat="1" applyFont="1" applyFill="1" applyBorder="1" applyAlignment="1">
      <alignment horizontal="left" vertical="justify" wrapText="1" indent="1"/>
    </xf>
    <xf numFmtId="0" fontId="21" fillId="14" borderId="44" xfId="0" applyNumberFormat="1" applyFont="1" applyFill="1" applyBorder="1" applyAlignment="1">
      <alignment horizontal="left" vertical="justify" wrapText="1" indent="1"/>
    </xf>
    <xf numFmtId="0" fontId="98" fillId="26" borderId="0" xfId="0" applyFont="1" applyFill="1" applyBorder="1" applyAlignment="1">
      <alignment horizontal="left" vertical="center"/>
    </xf>
    <xf numFmtId="9" fontId="11" fillId="9" borderId="41" xfId="0" applyNumberFormat="1" applyFont="1" applyFill="1" applyBorder="1" applyAlignment="1">
      <alignment horizontal="center" vertical="center"/>
    </xf>
    <xf numFmtId="9" fontId="11" fillId="9" borderId="12" xfId="0" applyNumberFormat="1" applyFont="1" applyFill="1" applyBorder="1" applyAlignment="1">
      <alignment horizontal="center" vertical="center"/>
    </xf>
    <xf numFmtId="9" fontId="11" fillId="9" borderId="42" xfId="0" applyNumberFormat="1" applyFont="1" applyFill="1" applyBorder="1" applyAlignment="1">
      <alignment horizontal="center" vertical="center"/>
    </xf>
    <xf numFmtId="0" fontId="16" fillId="14" borderId="45" xfId="1" applyFont="1" applyFill="1" applyBorder="1" applyAlignment="1">
      <alignment horizontal="right" vertical="center" wrapText="1"/>
    </xf>
    <xf numFmtId="0" fontId="16" fillId="14" borderId="13" xfId="1" applyFont="1" applyFill="1" applyBorder="1" applyAlignment="1">
      <alignment horizontal="right" vertical="center" wrapText="1"/>
    </xf>
    <xf numFmtId="0" fontId="20" fillId="9" borderId="40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horizontal="center" vertical="center"/>
    </xf>
    <xf numFmtId="0" fontId="20" fillId="9" borderId="39" xfId="0" applyFont="1" applyFill="1" applyBorder="1" applyAlignment="1">
      <alignment horizontal="center" vertical="center"/>
    </xf>
    <xf numFmtId="0" fontId="16" fillId="14" borderId="43" xfId="1" applyFont="1" applyFill="1" applyBorder="1" applyAlignment="1">
      <alignment horizontal="right" vertical="center" wrapText="1"/>
    </xf>
    <xf numFmtId="0" fontId="16" fillId="14" borderId="0" xfId="1" applyFont="1" applyFill="1" applyBorder="1" applyAlignment="1">
      <alignment horizontal="right" vertical="center" wrapText="1"/>
    </xf>
    <xf numFmtId="0" fontId="16" fillId="14" borderId="0" xfId="1" applyNumberFormat="1" applyFont="1" applyFill="1" applyBorder="1" applyAlignment="1">
      <alignment horizontal="left" vertical="center" indent="1"/>
    </xf>
    <xf numFmtId="0" fontId="16" fillId="14" borderId="44" xfId="1" applyNumberFormat="1" applyFont="1" applyFill="1" applyBorder="1" applyAlignment="1">
      <alignment horizontal="left" vertical="center" indent="1"/>
    </xf>
    <xf numFmtId="0" fontId="43" fillId="12" borderId="45" xfId="0" applyFont="1" applyFill="1" applyBorder="1" applyAlignment="1">
      <alignment horizontal="center"/>
    </xf>
    <xf numFmtId="0" fontId="43" fillId="12" borderId="13" xfId="0" applyFont="1" applyFill="1" applyBorder="1" applyAlignment="1">
      <alignment horizontal="center"/>
    </xf>
    <xf numFmtId="0" fontId="43" fillId="12" borderId="46" xfId="0" applyFont="1" applyFill="1" applyBorder="1" applyAlignment="1">
      <alignment horizontal="center"/>
    </xf>
    <xf numFmtId="0" fontId="43" fillId="12" borderId="43" xfId="0" applyFont="1" applyFill="1" applyBorder="1" applyAlignment="1">
      <alignment horizontal="center" vertical="top"/>
    </xf>
    <xf numFmtId="0" fontId="43" fillId="12" borderId="0" xfId="0" applyFont="1" applyFill="1" applyBorder="1" applyAlignment="1">
      <alignment horizontal="center" vertical="top"/>
    </xf>
    <xf numFmtId="0" fontId="43" fillId="12" borderId="44" xfId="0" applyFont="1" applyFill="1" applyBorder="1" applyAlignment="1">
      <alignment horizontal="center" vertical="top"/>
    </xf>
    <xf numFmtId="0" fontId="42" fillId="8" borderId="40" xfId="0" applyFont="1" applyFill="1" applyBorder="1" applyAlignment="1">
      <alignment horizontal="center"/>
    </xf>
    <xf numFmtId="0" fontId="42" fillId="8" borderId="11" xfId="0" applyFont="1" applyFill="1" applyBorder="1" applyAlignment="1">
      <alignment horizontal="center"/>
    </xf>
    <xf numFmtId="0" fontId="42" fillId="8" borderId="39" xfId="0" applyFont="1" applyFill="1" applyBorder="1" applyAlignment="1">
      <alignment horizontal="center"/>
    </xf>
    <xf numFmtId="0" fontId="43" fillId="8" borderId="43" xfId="0" applyFont="1" applyFill="1" applyBorder="1" applyAlignment="1">
      <alignment horizontal="center" vertical="top"/>
    </xf>
    <xf numFmtId="0" fontId="43" fillId="8" borderId="0" xfId="0" applyFont="1" applyFill="1" applyBorder="1" applyAlignment="1">
      <alignment horizontal="center" vertical="top"/>
    </xf>
    <xf numFmtId="0" fontId="43" fillId="8" borderId="44" xfId="0" applyFont="1" applyFill="1" applyBorder="1" applyAlignment="1">
      <alignment horizontal="center" vertical="top"/>
    </xf>
    <xf numFmtId="0" fontId="43" fillId="8" borderId="45" xfId="0" applyFont="1" applyFill="1" applyBorder="1" applyAlignment="1">
      <alignment horizontal="center"/>
    </xf>
    <xf numFmtId="0" fontId="43" fillId="8" borderId="13" xfId="0" applyFont="1" applyFill="1" applyBorder="1" applyAlignment="1">
      <alignment horizontal="center"/>
    </xf>
    <xf numFmtId="0" fontId="43" fillId="8" borderId="46" xfId="0" applyFont="1" applyFill="1" applyBorder="1" applyAlignment="1">
      <alignment horizontal="center"/>
    </xf>
    <xf numFmtId="0" fontId="42" fillId="4" borderId="40" xfId="0" applyNumberFormat="1" applyFont="1" applyFill="1" applyBorder="1" applyAlignment="1" applyProtection="1">
      <alignment horizontal="center" wrapText="1"/>
    </xf>
    <xf numFmtId="0" fontId="42" fillId="4" borderId="11" xfId="0" applyNumberFormat="1" applyFont="1" applyFill="1" applyBorder="1" applyAlignment="1" applyProtection="1">
      <alignment horizontal="center" wrapText="1"/>
    </xf>
    <xf numFmtId="0" fontId="42" fillId="4" borderId="39" xfId="0" applyNumberFormat="1" applyFont="1" applyFill="1" applyBorder="1" applyAlignment="1" applyProtection="1">
      <alignment horizontal="center" wrapText="1"/>
    </xf>
    <xf numFmtId="0" fontId="11" fillId="10" borderId="40" xfId="0" applyFont="1" applyFill="1" applyBorder="1" applyAlignment="1">
      <alignment vertical="center"/>
    </xf>
    <xf numFmtId="0" fontId="11" fillId="10" borderId="11" xfId="0" applyFont="1" applyFill="1" applyBorder="1" applyAlignment="1">
      <alignment vertical="center"/>
    </xf>
    <xf numFmtId="9" fontId="20" fillId="11" borderId="40" xfId="0" applyNumberFormat="1" applyFont="1" applyFill="1" applyBorder="1" applyAlignment="1">
      <alignment horizontal="center" vertical="center"/>
    </xf>
    <xf numFmtId="9" fontId="20" fillId="11" borderId="11" xfId="0" applyNumberFormat="1" applyFont="1" applyFill="1" applyBorder="1" applyAlignment="1">
      <alignment horizontal="center" vertical="center"/>
    </xf>
    <xf numFmtId="0" fontId="20" fillId="11" borderId="41" xfId="0" applyFont="1" applyFill="1" applyBorder="1" applyAlignment="1">
      <alignment horizontal="center" vertical="center"/>
    </xf>
    <xf numFmtId="0" fontId="20" fillId="11" borderId="12" xfId="0" applyFont="1" applyFill="1" applyBorder="1" applyAlignment="1">
      <alignment horizontal="center" vertical="center"/>
    </xf>
    <xf numFmtId="0" fontId="85" fillId="14" borderId="12" xfId="0" applyFont="1" applyFill="1" applyBorder="1" applyAlignment="1">
      <alignment horizontal="center" vertical="center"/>
    </xf>
    <xf numFmtId="0" fontId="85" fillId="14" borderId="42" xfId="0" applyFont="1" applyFill="1" applyBorder="1" applyAlignment="1">
      <alignment horizontal="center" vertical="center"/>
    </xf>
    <xf numFmtId="0" fontId="111" fillId="5" borderId="12" xfId="0" applyFont="1" applyFill="1" applyBorder="1" applyAlignment="1" applyProtection="1">
      <alignment horizontal="left" vertical="center" indent="1"/>
      <protection locked="0"/>
    </xf>
    <xf numFmtId="0" fontId="111" fillId="5" borderId="42" xfId="0" applyFont="1" applyFill="1" applyBorder="1" applyAlignment="1" applyProtection="1">
      <alignment horizontal="left" vertical="center" indent="1"/>
      <protection locked="0"/>
    </xf>
    <xf numFmtId="0" fontId="86" fillId="14" borderId="12" xfId="0" applyFont="1" applyFill="1" applyBorder="1" applyAlignment="1">
      <alignment horizontal="center" vertical="center" wrapText="1"/>
    </xf>
    <xf numFmtId="0" fontId="94" fillId="19" borderId="13" xfId="0" applyFont="1" applyFill="1" applyBorder="1" applyAlignment="1">
      <alignment horizontal="left" vertical="center"/>
    </xf>
    <xf numFmtId="0" fontId="98" fillId="26" borderId="13" xfId="0" applyFont="1" applyFill="1" applyBorder="1" applyAlignment="1">
      <alignment horizontal="left" vertical="center"/>
    </xf>
    <xf numFmtId="0" fontId="94" fillId="19" borderId="0" xfId="0" applyFont="1" applyFill="1" applyBorder="1" applyAlignment="1">
      <alignment horizontal="left" vertical="center"/>
    </xf>
    <xf numFmtId="14" fontId="16" fillId="14" borderId="0" xfId="1" quotePrefix="1" applyNumberFormat="1" applyFont="1" applyFill="1" applyBorder="1" applyAlignment="1">
      <alignment horizontal="left" vertical="center" wrapText="1" indent="1"/>
    </xf>
    <xf numFmtId="14" fontId="16" fillId="14" borderId="0" xfId="1" applyNumberFormat="1" applyFont="1" applyFill="1" applyBorder="1" applyAlignment="1">
      <alignment horizontal="left" vertical="center" wrapText="1" indent="1"/>
    </xf>
    <xf numFmtId="14" fontId="16" fillId="14" borderId="44" xfId="1" applyNumberFormat="1" applyFont="1" applyFill="1" applyBorder="1" applyAlignment="1">
      <alignment horizontal="left" vertical="center" wrapText="1" indent="1"/>
    </xf>
    <xf numFmtId="0" fontId="98" fillId="25" borderId="45" xfId="0" applyFont="1" applyFill="1" applyBorder="1" applyAlignment="1">
      <alignment horizontal="center" vertical="center" wrapText="1"/>
    </xf>
    <xf numFmtId="0" fontId="98" fillId="25" borderId="13" xfId="0" applyFont="1" applyFill="1" applyBorder="1" applyAlignment="1">
      <alignment horizontal="center" vertical="center" wrapText="1"/>
    </xf>
    <xf numFmtId="0" fontId="72" fillId="9" borderId="40" xfId="0" applyFont="1" applyFill="1" applyBorder="1" applyAlignment="1">
      <alignment horizontal="center" vertical="center"/>
    </xf>
    <xf numFmtId="0" fontId="72" fillId="9" borderId="11" xfId="0" applyFont="1" applyFill="1" applyBorder="1" applyAlignment="1">
      <alignment horizontal="center" vertical="center"/>
    </xf>
    <xf numFmtId="0" fontId="72" fillId="9" borderId="39" xfId="0" applyFont="1" applyFill="1" applyBorder="1" applyAlignment="1">
      <alignment horizontal="center" vertical="center"/>
    </xf>
    <xf numFmtId="9" fontId="71" fillId="9" borderId="41" xfId="0" applyNumberFormat="1" applyFont="1" applyFill="1" applyBorder="1" applyAlignment="1">
      <alignment horizontal="center" vertical="center"/>
    </xf>
    <xf numFmtId="9" fontId="71" fillId="9" borderId="12" xfId="0" applyNumberFormat="1" applyFont="1" applyFill="1" applyBorder="1" applyAlignment="1">
      <alignment horizontal="center" vertical="center"/>
    </xf>
    <xf numFmtId="9" fontId="71" fillId="9" borderId="42" xfId="0" applyNumberFormat="1" applyFont="1" applyFill="1" applyBorder="1" applyAlignment="1">
      <alignment horizontal="center" vertical="center"/>
    </xf>
    <xf numFmtId="0" fontId="16" fillId="14" borderId="13" xfId="1" applyNumberFormat="1" applyFont="1" applyFill="1" applyBorder="1" applyAlignment="1">
      <alignment horizontal="left" vertical="center" wrapText="1" indent="1"/>
    </xf>
    <xf numFmtId="0" fontId="16" fillId="14" borderId="46" xfId="1" applyNumberFormat="1" applyFont="1" applyFill="1" applyBorder="1" applyAlignment="1">
      <alignment horizontal="left" vertical="center" wrapText="1" indent="1"/>
    </xf>
    <xf numFmtId="0" fontId="16" fillId="14" borderId="13" xfId="1" applyNumberFormat="1" applyFont="1" applyFill="1" applyBorder="1" applyAlignment="1">
      <alignment horizontal="left" vertical="center"/>
    </xf>
    <xf numFmtId="0" fontId="16" fillId="14" borderId="46" xfId="1" applyNumberFormat="1" applyFont="1" applyFill="1" applyBorder="1" applyAlignment="1">
      <alignment horizontal="left" vertical="center"/>
    </xf>
    <xf numFmtId="0" fontId="16" fillId="14" borderId="0" xfId="1" applyNumberFormat="1" applyFont="1" applyFill="1" applyBorder="1" applyAlignment="1">
      <alignment horizontal="left" vertical="center" wrapText="1" indent="1"/>
    </xf>
    <xf numFmtId="0" fontId="16" fillId="14" borderId="44" xfId="1" applyNumberFormat="1" applyFont="1" applyFill="1" applyBorder="1" applyAlignment="1">
      <alignment horizontal="left" vertical="center" wrapText="1" indent="1"/>
    </xf>
    <xf numFmtId="0" fontId="100" fillId="25" borderId="41" xfId="0" applyFont="1" applyFill="1" applyBorder="1" applyAlignment="1">
      <alignment horizontal="center" vertical="center"/>
    </xf>
    <xf numFmtId="0" fontId="100" fillId="25" borderId="12" xfId="0" applyFont="1" applyFill="1" applyBorder="1" applyAlignment="1">
      <alignment horizontal="center" vertical="center"/>
    </xf>
    <xf numFmtId="0" fontId="100" fillId="25" borderId="42" xfId="0" applyFont="1" applyFill="1" applyBorder="1" applyAlignment="1">
      <alignment horizontal="center" vertical="center"/>
    </xf>
    <xf numFmtId="0" fontId="17" fillId="0" borderId="43" xfId="0" applyFont="1" applyFill="1" applyBorder="1" applyAlignment="1" applyProtection="1">
      <alignment horizontal="left" vertical="center" wrapText="1" indent="1"/>
      <protection locked="0"/>
    </xf>
    <xf numFmtId="0" fontId="17" fillId="0" borderId="0" xfId="0" applyFont="1" applyFill="1" applyBorder="1" applyAlignment="1" applyProtection="1">
      <alignment horizontal="left" vertical="center" wrapText="1" indent="1"/>
      <protection locked="0"/>
    </xf>
    <xf numFmtId="0" fontId="17" fillId="0" borderId="44" xfId="0" applyFont="1" applyFill="1" applyBorder="1" applyAlignment="1" applyProtection="1">
      <alignment horizontal="left" vertical="center" wrapText="1" indent="1"/>
      <protection locked="0"/>
    </xf>
    <xf numFmtId="0" fontId="100" fillId="25" borderId="40" xfId="0" applyFont="1" applyFill="1" applyBorder="1" applyAlignment="1">
      <alignment horizontal="center" vertical="center"/>
    </xf>
    <xf numFmtId="0" fontId="100" fillId="25" borderId="11" xfId="0" applyFont="1" applyFill="1" applyBorder="1" applyAlignment="1">
      <alignment horizontal="center" vertical="center"/>
    </xf>
    <xf numFmtId="0" fontId="100" fillId="25" borderId="39" xfId="0" applyFont="1" applyFill="1" applyBorder="1" applyAlignment="1">
      <alignment horizontal="center" vertical="center"/>
    </xf>
    <xf numFmtId="0" fontId="17" fillId="5" borderId="41" xfId="0" applyFont="1" applyFill="1" applyBorder="1" applyAlignment="1" applyProtection="1">
      <alignment horizontal="left" vertical="center" wrapText="1" indent="1"/>
      <protection locked="0"/>
    </xf>
    <xf numFmtId="0" fontId="43" fillId="18" borderId="45" xfId="0" applyFont="1" applyFill="1" applyBorder="1" applyAlignment="1">
      <alignment horizontal="center"/>
    </xf>
    <xf numFmtId="0" fontId="43" fillId="18" borderId="13" xfId="0" applyFont="1" applyFill="1" applyBorder="1" applyAlignment="1">
      <alignment horizontal="center"/>
    </xf>
    <xf numFmtId="0" fontId="43" fillId="18" borderId="46" xfId="0" applyFont="1" applyFill="1" applyBorder="1" applyAlignment="1">
      <alignment horizontal="center"/>
    </xf>
    <xf numFmtId="0" fontId="93" fillId="18" borderId="40" xfId="0" applyFont="1" applyFill="1" applyBorder="1" applyAlignment="1">
      <alignment horizontal="center" vertical="center"/>
    </xf>
    <xf numFmtId="0" fontId="93" fillId="18" borderId="11" xfId="0" applyFont="1" applyFill="1" applyBorder="1" applyAlignment="1">
      <alignment horizontal="center" vertical="center"/>
    </xf>
    <xf numFmtId="0" fontId="93" fillId="18" borderId="39" xfId="0" applyFont="1" applyFill="1" applyBorder="1" applyAlignment="1">
      <alignment horizontal="center" vertical="center"/>
    </xf>
    <xf numFmtId="0" fontId="43" fillId="25" borderId="45" xfId="0" applyFont="1" applyFill="1" applyBorder="1" applyAlignment="1">
      <alignment horizontal="center"/>
    </xf>
    <xf numFmtId="0" fontId="43" fillId="25" borderId="13" xfId="0" applyFont="1" applyFill="1" applyBorder="1" applyAlignment="1">
      <alignment horizontal="center"/>
    </xf>
    <xf numFmtId="0" fontId="43" fillId="25" borderId="46" xfId="0" applyFont="1" applyFill="1" applyBorder="1" applyAlignment="1">
      <alignment horizontal="center"/>
    </xf>
    <xf numFmtId="0" fontId="93" fillId="18" borderId="41" xfId="0" applyFont="1" applyFill="1" applyBorder="1" applyAlignment="1">
      <alignment horizontal="center" vertical="center"/>
    </xf>
    <xf numFmtId="0" fontId="93" fillId="18" borderId="12" xfId="0" applyFont="1" applyFill="1" applyBorder="1" applyAlignment="1">
      <alignment horizontal="center" vertical="center"/>
    </xf>
    <xf numFmtId="0" fontId="93" fillId="18" borderId="42" xfId="0" applyFont="1" applyFill="1" applyBorder="1" applyAlignment="1">
      <alignment horizontal="center" vertical="center"/>
    </xf>
    <xf numFmtId="0" fontId="17" fillId="0" borderId="41" xfId="0" applyFont="1" applyFill="1" applyBorder="1" applyAlignment="1" applyProtection="1">
      <alignment horizontal="left" vertical="center" wrapText="1" indent="1"/>
      <protection locked="0"/>
    </xf>
    <xf numFmtId="0" fontId="17" fillId="0" borderId="12" xfId="0" applyFont="1" applyFill="1" applyBorder="1" applyAlignment="1" applyProtection="1">
      <alignment horizontal="left" vertical="center" wrapText="1" indent="1"/>
      <protection locked="0"/>
    </xf>
    <xf numFmtId="0" fontId="17" fillId="0" borderId="42" xfId="0" applyFont="1" applyFill="1" applyBorder="1" applyAlignment="1" applyProtection="1">
      <alignment horizontal="left" vertical="center" wrapText="1" indent="1"/>
      <protection locked="0"/>
    </xf>
    <xf numFmtId="0" fontId="94" fillId="18" borderId="45" xfId="0" applyFont="1" applyFill="1" applyBorder="1" applyAlignment="1">
      <alignment horizontal="center" vertical="center" wrapText="1"/>
    </xf>
    <xf numFmtId="0" fontId="94" fillId="18" borderId="13" xfId="0" applyFont="1" applyFill="1" applyBorder="1" applyAlignment="1">
      <alignment horizontal="center" vertical="center" wrapText="1"/>
    </xf>
    <xf numFmtId="0" fontId="17" fillId="5" borderId="45" xfId="0" applyFont="1" applyFill="1" applyBorder="1" applyAlignment="1" applyProtection="1">
      <alignment horizontal="left" vertical="center" wrapText="1" indent="1"/>
      <protection locked="0"/>
    </xf>
    <xf numFmtId="0" fontId="17" fillId="5" borderId="13" xfId="0" applyFont="1" applyFill="1" applyBorder="1" applyAlignment="1" applyProtection="1">
      <alignment horizontal="left" vertical="center" wrapText="1" indent="1"/>
      <protection locked="0"/>
    </xf>
    <xf numFmtId="0" fontId="43" fillId="0" borderId="9" xfId="0" applyFont="1" applyFill="1" applyBorder="1" applyAlignment="1" applyProtection="1">
      <alignment horizontal="left" vertical="center" wrapText="1" indent="1"/>
      <protection locked="0"/>
    </xf>
    <xf numFmtId="0" fontId="112" fillId="5" borderId="12" xfId="0" applyFont="1" applyFill="1" applyBorder="1" applyAlignment="1" applyProtection="1">
      <alignment horizontal="left" vertical="center" indent="1"/>
      <protection locked="0"/>
    </xf>
    <xf numFmtId="0" fontId="112" fillId="5" borderId="42" xfId="0" applyFont="1" applyFill="1" applyBorder="1" applyAlignment="1" applyProtection="1">
      <alignment horizontal="left" vertical="center" indent="1"/>
      <protection locked="0"/>
    </xf>
    <xf numFmtId="0" fontId="40" fillId="8" borderId="9" xfId="0" applyFont="1" applyFill="1" applyBorder="1" applyAlignment="1" applyProtection="1">
      <alignment horizontal="center" vertical="center" wrapText="1"/>
    </xf>
    <xf numFmtId="0" fontId="50" fillId="9" borderId="9" xfId="1" applyFont="1" applyFill="1" applyBorder="1" applyAlignment="1">
      <alignment horizontal="center" vertical="center" wrapText="1"/>
    </xf>
    <xf numFmtId="9" fontId="108" fillId="9" borderId="12" xfId="0" applyNumberFormat="1" applyFont="1" applyFill="1" applyBorder="1" applyAlignment="1">
      <alignment horizontal="center" vertical="center"/>
    </xf>
    <xf numFmtId="9" fontId="108" fillId="9" borderId="42" xfId="0" applyNumberFormat="1" applyFont="1" applyFill="1" applyBorder="1" applyAlignment="1">
      <alignment horizontal="center" vertical="center"/>
    </xf>
    <xf numFmtId="164" fontId="16" fillId="14" borderId="45" xfId="1" applyNumberFormat="1" applyFont="1" applyFill="1" applyBorder="1" applyAlignment="1">
      <alignment horizontal="right" vertical="center" wrapText="1"/>
    </xf>
    <xf numFmtId="164" fontId="16" fillId="14" borderId="13" xfId="1" applyNumberFormat="1" applyFont="1" applyFill="1" applyBorder="1" applyAlignment="1">
      <alignment horizontal="right" vertical="center" wrapText="1"/>
    </xf>
    <xf numFmtId="0" fontId="66" fillId="5" borderId="0" xfId="0" applyFont="1" applyFill="1" applyBorder="1" applyAlignment="1">
      <alignment horizontal="center"/>
    </xf>
    <xf numFmtId="0" fontId="43" fillId="32" borderId="12" xfId="0" applyFont="1" applyFill="1" applyBorder="1" applyAlignment="1" applyProtection="1">
      <alignment horizontal="center" vertical="center" wrapText="1"/>
    </xf>
    <xf numFmtId="0" fontId="43" fillId="32" borderId="42" xfId="0" applyFont="1" applyFill="1" applyBorder="1" applyAlignment="1" applyProtection="1">
      <alignment horizontal="center" vertical="center" wrapText="1"/>
    </xf>
    <xf numFmtId="0" fontId="85" fillId="14" borderId="41" xfId="0" applyFont="1" applyFill="1" applyBorder="1" applyAlignment="1">
      <alignment horizontal="center" vertical="center"/>
    </xf>
    <xf numFmtId="0" fontId="111" fillId="5" borderId="41" xfId="0" applyFont="1" applyFill="1" applyBorder="1" applyAlignment="1" applyProtection="1">
      <alignment horizontal="left" vertical="center" indent="1"/>
      <protection locked="0"/>
    </xf>
    <xf numFmtId="0" fontId="66" fillId="14" borderId="43" xfId="0" applyFont="1" applyFill="1" applyBorder="1"/>
    <xf numFmtId="0" fontId="66" fillId="14" borderId="0" xfId="0" applyFont="1" applyFill="1" applyBorder="1"/>
    <xf numFmtId="0" fontId="66" fillId="14" borderId="44" xfId="0" applyFont="1" applyFill="1" applyBorder="1"/>
    <xf numFmtId="0" fontId="86" fillId="14" borderId="13" xfId="0" applyFont="1" applyFill="1" applyBorder="1" applyAlignment="1">
      <alignment horizontal="center" vertical="center" wrapText="1"/>
    </xf>
    <xf numFmtId="0" fontId="86" fillId="14" borderId="46" xfId="0" applyFont="1" applyFill="1" applyBorder="1" applyAlignment="1">
      <alignment horizontal="center" vertical="center" wrapText="1"/>
    </xf>
    <xf numFmtId="0" fontId="16" fillId="14" borderId="0" xfId="1" applyFont="1" applyFill="1" applyBorder="1" applyAlignment="1">
      <alignment horizontal="left" vertical="center" indent="1"/>
    </xf>
    <xf numFmtId="0" fontId="16" fillId="14" borderId="44" xfId="1" applyFont="1" applyFill="1" applyBorder="1" applyAlignment="1">
      <alignment horizontal="left" vertical="center" indent="1"/>
    </xf>
    <xf numFmtId="0" fontId="51" fillId="9" borderId="9" xfId="1" applyFont="1" applyFill="1" applyBorder="1" applyAlignment="1">
      <alignment horizontal="center" vertical="center" wrapText="1"/>
    </xf>
    <xf numFmtId="0" fontId="17" fillId="5" borderId="41" xfId="0" applyFont="1" applyFill="1" applyBorder="1" applyAlignment="1" applyProtection="1">
      <alignment horizontal="left" vertical="center" wrapText="1"/>
      <protection locked="0"/>
    </xf>
    <xf numFmtId="0" fontId="17" fillId="5" borderId="12" xfId="0" applyFont="1" applyFill="1" applyBorder="1" applyAlignment="1" applyProtection="1">
      <alignment horizontal="left" vertical="center" wrapText="1"/>
      <protection locked="0"/>
    </xf>
    <xf numFmtId="0" fontId="66" fillId="14" borderId="45" xfId="0" applyFont="1" applyFill="1" applyBorder="1"/>
    <xf numFmtId="0" fontId="66" fillId="14" borderId="13" xfId="0" applyFont="1" applyFill="1" applyBorder="1"/>
    <xf numFmtId="0" fontId="66" fillId="14" borderId="46" xfId="0" applyFont="1" applyFill="1" applyBorder="1"/>
    <xf numFmtId="9" fontId="11" fillId="32" borderId="41" xfId="0" applyNumberFormat="1" applyFont="1" applyFill="1" applyBorder="1" applyAlignment="1">
      <alignment horizontal="center" vertical="center"/>
    </xf>
    <xf numFmtId="9" fontId="11" fillId="32" borderId="12" xfId="0" applyNumberFormat="1" applyFont="1" applyFill="1" applyBorder="1" applyAlignment="1">
      <alignment horizontal="center" vertical="center"/>
    </xf>
    <xf numFmtId="0" fontId="111" fillId="5" borderId="41" xfId="0" applyFont="1" applyFill="1" applyBorder="1" applyAlignment="1" applyProtection="1">
      <alignment horizontal="left" vertical="center" wrapText="1"/>
      <protection locked="0"/>
    </xf>
    <xf numFmtId="0" fontId="111" fillId="5" borderId="12" xfId="0" applyFont="1" applyFill="1" applyBorder="1" applyAlignment="1" applyProtection="1">
      <alignment horizontal="left" vertical="center" wrapText="1"/>
      <protection locked="0"/>
    </xf>
    <xf numFmtId="0" fontId="66" fillId="5" borderId="12" xfId="0" applyFont="1" applyFill="1" applyBorder="1" applyAlignment="1">
      <alignment horizontal="center"/>
    </xf>
    <xf numFmtId="0" fontId="46" fillId="8" borderId="40" xfId="0" applyFont="1" applyFill="1" applyBorder="1"/>
    <xf numFmtId="0" fontId="46" fillId="8" borderId="11" xfId="0" applyFont="1" applyFill="1" applyBorder="1"/>
    <xf numFmtId="0" fontId="46" fillId="8" borderId="39" xfId="0" applyFont="1" applyFill="1" applyBorder="1"/>
    <xf numFmtId="0" fontId="86" fillId="14" borderId="45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 applyProtection="1">
      <alignment horizontal="center" vertical="center" wrapText="1"/>
    </xf>
    <xf numFmtId="0" fontId="61" fillId="2" borderId="4" xfId="0" applyFont="1" applyFill="1" applyBorder="1" applyAlignment="1" applyProtection="1">
      <alignment horizontal="center" vertical="center" wrapText="1"/>
    </xf>
    <xf numFmtId="0" fontId="61" fillId="2" borderId="5" xfId="0" applyFont="1" applyFill="1" applyBorder="1" applyAlignment="1" applyProtection="1">
      <alignment horizontal="center" vertical="center"/>
    </xf>
    <xf numFmtId="0" fontId="61" fillId="2" borderId="5" xfId="0" applyFont="1" applyFill="1" applyBorder="1" applyAlignment="1" applyProtection="1">
      <alignment vertical="center"/>
    </xf>
    <xf numFmtId="0" fontId="61" fillId="2" borderId="6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20" xfId="0" applyFont="1" applyFill="1" applyBorder="1" applyAlignment="1" applyProtection="1">
      <alignment vertical="center"/>
    </xf>
    <xf numFmtId="0" fontId="25" fillId="2" borderId="14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 vertical="center"/>
    </xf>
    <xf numFmtId="0" fontId="25" fillId="2" borderId="20" xfId="0" applyFont="1" applyFill="1" applyBorder="1" applyAlignment="1" applyProtection="1">
      <alignment horizontal="center" vertical="center"/>
    </xf>
    <xf numFmtId="165" fontId="5" fillId="2" borderId="16" xfId="0" applyNumberFormat="1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vertical="center"/>
    </xf>
    <xf numFmtId="0" fontId="5" fillId="2" borderId="16" xfId="0" applyNumberFormat="1" applyFont="1" applyFill="1" applyBorder="1" applyAlignment="1" applyProtection="1">
      <alignment horizontal="center" vertical="center"/>
    </xf>
    <xf numFmtId="0" fontId="5" fillId="2" borderId="17" xfId="0" applyNumberFormat="1" applyFont="1" applyFill="1" applyBorder="1" applyAlignment="1" applyProtection="1">
      <alignment horizontal="center" vertical="center"/>
    </xf>
    <xf numFmtId="0" fontId="5" fillId="2" borderId="18" xfId="0" applyNumberFormat="1" applyFont="1" applyFill="1" applyBorder="1" applyAlignment="1" applyProtection="1">
      <alignment horizontal="center" vertical="center"/>
    </xf>
    <xf numFmtId="0" fontId="73" fillId="11" borderId="22" xfId="0" applyFont="1" applyFill="1" applyBorder="1" applyAlignment="1" applyProtection="1">
      <alignment horizontal="center" vertical="center" wrapText="1"/>
    </xf>
    <xf numFmtId="0" fontId="28" fillId="11" borderId="26" xfId="0" applyFont="1" applyFill="1" applyBorder="1" applyAlignment="1" applyProtection="1">
      <alignment horizontal="center" vertical="center" wrapText="1"/>
    </xf>
    <xf numFmtId="0" fontId="73" fillId="11" borderId="26" xfId="0" applyFont="1" applyFill="1" applyBorder="1" applyAlignment="1" applyProtection="1">
      <alignment wrapText="1"/>
    </xf>
    <xf numFmtId="0" fontId="73" fillId="11" borderId="27" xfId="0" applyFont="1" applyFill="1" applyBorder="1" applyAlignment="1" applyProtection="1">
      <alignment wrapText="1"/>
    </xf>
    <xf numFmtId="9" fontId="10" fillId="3" borderId="14" xfId="0" applyNumberFormat="1" applyFont="1" applyFill="1" applyBorder="1" applyAlignment="1" applyProtection="1">
      <alignment horizontal="center" vertical="center" wrapText="1"/>
    </xf>
    <xf numFmtId="9" fontId="10" fillId="3" borderId="0" xfId="0" applyNumberFormat="1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Alignment="1" applyProtection="1">
      <alignment horizontal="center" vertical="center" wrapText="1"/>
    </xf>
    <xf numFmtId="0" fontId="27" fillId="2" borderId="20" xfId="0" applyFont="1" applyFill="1" applyBorder="1" applyAlignment="1" applyProtection="1">
      <alignment horizontal="center" vertical="center" wrapText="1"/>
    </xf>
    <xf numFmtId="0" fontId="25" fillId="3" borderId="14" xfId="0" applyFont="1" applyFill="1" applyBorder="1" applyAlignment="1" applyProtection="1">
      <alignment horizontal="left" wrapText="1" indent="1"/>
    </xf>
    <xf numFmtId="0" fontId="25" fillId="3" borderId="0" xfId="0" applyFont="1" applyFill="1" applyBorder="1" applyAlignment="1" applyProtection="1">
      <alignment horizontal="left" wrapText="1" indent="1"/>
    </xf>
    <xf numFmtId="0" fontId="25" fillId="2" borderId="0" xfId="0" applyFont="1" applyFill="1" applyBorder="1" applyAlignment="1" applyProtection="1">
      <alignment horizontal="left" wrapText="1" indent="1"/>
    </xf>
    <xf numFmtId="0" fontId="25" fillId="2" borderId="20" xfId="0" applyFont="1" applyFill="1" applyBorder="1" applyAlignment="1" applyProtection="1">
      <alignment horizontal="left" wrapText="1" indent="1"/>
    </xf>
    <xf numFmtId="0" fontId="25" fillId="3" borderId="14" xfId="0" applyFont="1" applyFill="1" applyBorder="1" applyAlignment="1" applyProtection="1">
      <alignment horizontal="left" vertical="top" wrapText="1" indent="1"/>
    </xf>
    <xf numFmtId="0" fontId="25" fillId="3" borderId="0" xfId="0" applyFont="1" applyFill="1" applyBorder="1" applyAlignment="1" applyProtection="1">
      <alignment horizontal="left" vertical="top" wrapText="1" indent="1"/>
    </xf>
    <xf numFmtId="0" fontId="25" fillId="2" borderId="0" xfId="0" applyFont="1" applyFill="1" applyBorder="1" applyAlignment="1" applyProtection="1">
      <alignment horizontal="left" vertical="top" wrapText="1" indent="1"/>
    </xf>
    <xf numFmtId="0" fontId="25" fillId="2" borderId="20" xfId="0" applyFont="1" applyFill="1" applyBorder="1" applyAlignment="1" applyProtection="1">
      <alignment horizontal="left" vertical="top" wrapText="1" indent="1"/>
    </xf>
    <xf numFmtId="0" fontId="2" fillId="2" borderId="28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11" fillId="9" borderId="19" xfId="0" applyFont="1" applyFill="1" applyBorder="1" applyAlignment="1" applyProtection="1">
      <alignment horizontal="center" vertical="center" wrapText="1"/>
    </xf>
    <xf numFmtId="0" fontId="11" fillId="9" borderId="1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/>
    <xf numFmtId="0" fontId="11" fillId="2" borderId="6" xfId="0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20" xfId="0" applyFont="1" applyFill="1" applyBorder="1" applyAlignment="1" applyProtection="1"/>
    <xf numFmtId="0" fontId="20" fillId="2" borderId="14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/>
    </xf>
    <xf numFmtId="0" fontId="25" fillId="2" borderId="20" xfId="0" applyFont="1" applyFill="1" applyBorder="1" applyAlignment="1" applyProtection="1">
      <alignment horizontal="center"/>
    </xf>
    <xf numFmtId="0" fontId="26" fillId="2" borderId="26" xfId="0" applyFont="1" applyFill="1" applyBorder="1" applyAlignment="1" applyProtection="1">
      <alignment horizontal="center" vertical="center" wrapText="1"/>
    </xf>
    <xf numFmtId="0" fontId="20" fillId="2" borderId="14" xfId="0" applyFont="1" applyFill="1" applyBorder="1" applyAlignment="1" applyProtection="1">
      <alignment horizontal="left" vertical="center" wrapText="1" indent="1"/>
    </xf>
    <xf numFmtId="0" fontId="25" fillId="2" borderId="0" xfId="0" applyFont="1" applyFill="1" applyBorder="1" applyAlignment="1" applyProtection="1">
      <alignment horizontal="left" vertical="center" wrapText="1" indent="1"/>
    </xf>
    <xf numFmtId="0" fontId="29" fillId="2" borderId="14" xfId="0" applyFont="1" applyFill="1" applyBorder="1" applyAlignment="1" applyProtection="1">
      <alignment horizontal="left" vertical="center" wrapText="1" indent="1"/>
      <protection locked="0"/>
    </xf>
    <xf numFmtId="0" fontId="31" fillId="2" borderId="0" xfId="0" applyFont="1" applyFill="1" applyBorder="1" applyAlignment="1" applyProtection="1">
      <alignment horizontal="left" vertical="center" wrapText="1" indent="1"/>
      <protection locked="0"/>
    </xf>
    <xf numFmtId="0" fontId="31" fillId="2" borderId="20" xfId="0" applyFont="1" applyFill="1" applyBorder="1" applyAlignment="1" applyProtection="1">
      <alignment horizontal="left" vertical="center" wrapText="1" indent="1"/>
      <protection locked="0"/>
    </xf>
    <xf numFmtId="0" fontId="22" fillId="2" borderId="14" xfId="0" applyFont="1" applyFill="1" applyBorder="1" applyAlignment="1" applyProtection="1">
      <alignment horizontal="left" vertical="center" wrapText="1" indent="1"/>
    </xf>
    <xf numFmtId="0" fontId="12" fillId="2" borderId="0" xfId="0" applyFont="1" applyFill="1" applyBorder="1" applyAlignment="1" applyProtection="1">
      <alignment horizontal="left" vertical="center" wrapText="1" indent="1"/>
    </xf>
    <xf numFmtId="0" fontId="34" fillId="2" borderId="16" xfId="0" applyFont="1" applyFill="1" applyBorder="1" applyAlignment="1" applyProtection="1">
      <alignment horizontal="left" vertical="center" wrapText="1" indent="1"/>
      <protection locked="0"/>
    </xf>
    <xf numFmtId="0" fontId="34" fillId="2" borderId="17" xfId="0" applyFont="1" applyFill="1" applyBorder="1" applyAlignment="1" applyProtection="1">
      <alignment horizontal="left" vertical="center" wrapText="1" indent="1"/>
      <protection locked="0"/>
    </xf>
    <xf numFmtId="0" fontId="34" fillId="2" borderId="18" xfId="0" applyFont="1" applyFill="1" applyBorder="1" applyAlignment="1" applyProtection="1">
      <alignment horizontal="left" vertical="center" wrapText="1" indent="1"/>
      <protection locked="0"/>
    </xf>
    <xf numFmtId="0" fontId="28" fillId="11" borderId="22" xfId="0" applyFont="1" applyFill="1" applyBorder="1" applyAlignment="1" applyProtection="1">
      <alignment horizontal="center" vertical="center" wrapText="1"/>
    </xf>
    <xf numFmtId="0" fontId="28" fillId="11" borderId="26" xfId="0" applyFont="1" applyFill="1" applyBorder="1" applyAlignment="1" applyProtection="1">
      <alignment horizontal="center"/>
    </xf>
    <xf numFmtId="0" fontId="73" fillId="11" borderId="26" xfId="0" applyFont="1" applyFill="1" applyBorder="1" applyAlignment="1" applyProtection="1">
      <alignment horizontal="center"/>
    </xf>
    <xf numFmtId="0" fontId="73" fillId="11" borderId="27" xfId="0" applyFont="1" applyFill="1" applyBorder="1" applyAlignment="1" applyProtection="1">
      <alignment horizontal="center"/>
    </xf>
    <xf numFmtId="9" fontId="7" fillId="3" borderId="14" xfId="0" applyNumberFormat="1" applyFont="1" applyFill="1" applyBorder="1" applyAlignment="1" applyProtection="1">
      <alignment horizontal="left" vertical="center" wrapText="1" indent="2"/>
      <protection locked="0"/>
    </xf>
    <xf numFmtId="0" fontId="7" fillId="2" borderId="0" xfId="0" applyFont="1" applyFill="1" applyBorder="1" applyAlignment="1" applyProtection="1">
      <alignment horizontal="left" vertical="center" wrapText="1" indent="2"/>
      <protection locked="0"/>
    </xf>
    <xf numFmtId="9" fontId="6" fillId="3" borderId="2" xfId="0" applyNumberFormat="1" applyFont="1" applyFill="1" applyBorder="1" applyAlignment="1" applyProtection="1">
      <alignment horizontal="left" vertical="center" indent="2"/>
    </xf>
    <xf numFmtId="0" fontId="6" fillId="2" borderId="0" xfId="0" applyNumberFormat="1" applyFont="1" applyFill="1" applyBorder="1" applyAlignment="1" applyProtection="1">
      <alignment horizontal="left" vertical="center" indent="2"/>
    </xf>
    <xf numFmtId="0" fontId="6" fillId="2" borderId="20" xfId="0" applyNumberFormat="1" applyFont="1" applyFill="1" applyBorder="1" applyAlignment="1" applyProtection="1">
      <alignment horizontal="left" vertical="center" indent="2"/>
    </xf>
    <xf numFmtId="49" fontId="7" fillId="3" borderId="14" xfId="0" applyNumberFormat="1" applyFont="1" applyFill="1" applyBorder="1" applyAlignment="1" applyProtection="1">
      <alignment horizontal="left" vertical="center" wrapText="1" indent="2"/>
      <protection locked="0"/>
    </xf>
    <xf numFmtId="49" fontId="7" fillId="2" borderId="0" xfId="0" applyNumberFormat="1" applyFont="1" applyFill="1" applyBorder="1" applyAlignment="1" applyProtection="1">
      <alignment horizontal="left" vertical="center" wrapText="1" indent="2"/>
      <protection locked="0"/>
    </xf>
    <xf numFmtId="49" fontId="7" fillId="3" borderId="2" xfId="0" applyNumberFormat="1" applyFont="1" applyFill="1" applyBorder="1" applyAlignment="1" applyProtection="1">
      <alignment horizontal="left" vertical="center" indent="2"/>
      <protection locked="0"/>
    </xf>
    <xf numFmtId="49" fontId="7" fillId="2" borderId="0" xfId="0" applyNumberFormat="1" applyFont="1" applyFill="1" applyBorder="1" applyAlignment="1" applyProtection="1">
      <alignment horizontal="left" vertical="center" indent="2"/>
      <protection locked="0"/>
    </xf>
    <xf numFmtId="49" fontId="7" fillId="2" borderId="20" xfId="0" applyNumberFormat="1" applyFont="1" applyFill="1" applyBorder="1" applyAlignment="1" applyProtection="1">
      <alignment horizontal="left" vertical="center" indent="2"/>
      <protection locked="0"/>
    </xf>
    <xf numFmtId="0" fontId="75" fillId="3" borderId="2" xfId="0" applyFont="1" applyFill="1" applyBorder="1" applyAlignment="1" applyProtection="1">
      <alignment horizontal="left" vertical="center" indent="1"/>
    </xf>
    <xf numFmtId="0" fontId="75" fillId="3" borderId="0" xfId="0" applyFont="1" applyFill="1" applyBorder="1" applyAlignment="1" applyProtection="1">
      <alignment horizontal="left" vertical="center" indent="1"/>
    </xf>
    <xf numFmtId="0" fontId="75" fillId="3" borderId="20" xfId="0" applyFont="1" applyFill="1" applyBorder="1" applyAlignment="1" applyProtection="1">
      <alignment horizontal="left" vertical="center" indent="1"/>
    </xf>
    <xf numFmtId="0" fontId="75" fillId="3" borderId="14" xfId="0" applyFont="1" applyFill="1" applyBorder="1" applyAlignment="1" applyProtection="1">
      <alignment horizontal="left" vertical="center" indent="1"/>
    </xf>
    <xf numFmtId="0" fontId="75" fillId="3" borderId="37" xfId="0" applyFont="1" applyFill="1" applyBorder="1" applyAlignment="1" applyProtection="1">
      <alignment horizontal="left" vertical="center" indent="1"/>
    </xf>
    <xf numFmtId="0" fontId="75" fillId="3" borderId="4" xfId="0" applyFont="1" applyFill="1" applyBorder="1" applyAlignment="1" applyProtection="1">
      <alignment horizontal="left" vertical="center" indent="1"/>
    </xf>
    <xf numFmtId="0" fontId="75" fillId="3" borderId="5" xfId="0" applyFont="1" applyFill="1" applyBorder="1" applyAlignment="1" applyProtection="1">
      <alignment horizontal="left" vertical="center" indent="1"/>
    </xf>
    <xf numFmtId="0" fontId="75" fillId="3" borderId="48" xfId="0" applyFont="1" applyFill="1" applyBorder="1" applyAlignment="1" applyProtection="1">
      <alignment horizontal="left" vertical="center" indent="1"/>
    </xf>
    <xf numFmtId="0" fontId="75" fillId="3" borderId="49" xfId="0" applyFont="1" applyFill="1" applyBorder="1" applyAlignment="1" applyProtection="1">
      <alignment horizontal="left" vertical="center" indent="1"/>
    </xf>
    <xf numFmtId="0" fontId="75" fillId="3" borderId="6" xfId="0" applyFont="1" applyFill="1" applyBorder="1" applyAlignment="1" applyProtection="1">
      <alignment horizontal="left" vertical="center" indent="1"/>
    </xf>
    <xf numFmtId="0" fontId="25" fillId="2" borderId="16" xfId="0" applyFont="1" applyFill="1" applyBorder="1" applyAlignment="1" applyProtection="1">
      <alignment horizontal="left" indent="1"/>
      <protection locked="0"/>
    </xf>
    <xf numFmtId="0" fontId="25" fillId="2" borderId="17" xfId="0" applyFont="1" applyFill="1" applyBorder="1" applyAlignment="1" applyProtection="1">
      <alignment horizontal="left" indent="1"/>
      <protection locked="0"/>
    </xf>
    <xf numFmtId="0" fontId="25" fillId="2" borderId="47" xfId="0" applyFont="1" applyFill="1" applyBorder="1" applyAlignment="1" applyProtection="1">
      <alignment horizontal="left" indent="1"/>
      <protection locked="0"/>
    </xf>
    <xf numFmtId="0" fontId="25" fillId="2" borderId="32" xfId="0" applyFont="1" applyFill="1" applyBorder="1" applyAlignment="1" applyProtection="1">
      <alignment horizontal="left" indent="1"/>
      <protection locked="0"/>
    </xf>
    <xf numFmtId="0" fontId="25" fillId="2" borderId="18" xfId="0" applyFont="1" applyFill="1" applyBorder="1" applyAlignment="1" applyProtection="1">
      <alignment horizontal="left" indent="1"/>
      <protection locked="0"/>
    </xf>
    <xf numFmtId="9" fontId="76" fillId="2" borderId="2" xfId="0" applyNumberFormat="1" applyFont="1" applyFill="1" applyBorder="1" applyAlignment="1" applyProtection="1">
      <alignment horizontal="left" vertical="center" indent="1"/>
    </xf>
    <xf numFmtId="9" fontId="76" fillId="2" borderId="0" xfId="0" applyNumberFormat="1" applyFont="1" applyFill="1" applyBorder="1" applyAlignment="1" applyProtection="1">
      <alignment horizontal="left" vertical="center" indent="1"/>
    </xf>
    <xf numFmtId="9" fontId="76" fillId="2" borderId="20" xfId="0" applyNumberFormat="1" applyFont="1" applyFill="1" applyBorder="1" applyAlignment="1" applyProtection="1">
      <alignment horizontal="left" vertical="center" indent="1"/>
    </xf>
    <xf numFmtId="9" fontId="76" fillId="2" borderId="14" xfId="0" applyNumberFormat="1" applyFont="1" applyFill="1" applyBorder="1" applyAlignment="1" applyProtection="1">
      <alignment horizontal="left" vertical="center" indent="1"/>
    </xf>
    <xf numFmtId="9" fontId="76" fillId="2" borderId="37" xfId="0" applyNumberFormat="1" applyFont="1" applyFill="1" applyBorder="1" applyAlignment="1" applyProtection="1">
      <alignment horizontal="left" vertical="center" indent="1"/>
    </xf>
    <xf numFmtId="9" fontId="75" fillId="3" borderId="14" xfId="0" applyNumberFormat="1" applyFont="1" applyFill="1" applyBorder="1" applyAlignment="1" applyProtection="1">
      <alignment horizontal="left" vertical="center" indent="1"/>
    </xf>
    <xf numFmtId="9" fontId="75" fillId="3" borderId="0" xfId="0" applyNumberFormat="1" applyFont="1" applyFill="1" applyBorder="1" applyAlignment="1" applyProtection="1">
      <alignment horizontal="left" vertical="center" indent="1"/>
    </xf>
    <xf numFmtId="9" fontId="75" fillId="3" borderId="37" xfId="0" applyNumberFormat="1" applyFont="1" applyFill="1" applyBorder="1" applyAlignment="1" applyProtection="1">
      <alignment horizontal="left" vertical="center" indent="1"/>
    </xf>
    <xf numFmtId="9" fontId="75" fillId="3" borderId="2" xfId="0" applyNumberFormat="1" applyFont="1" applyFill="1" applyBorder="1" applyAlignment="1" applyProtection="1">
      <alignment horizontal="left" vertical="center" indent="1"/>
    </xf>
    <xf numFmtId="9" fontId="75" fillId="3" borderId="20" xfId="0" applyNumberFormat="1" applyFont="1" applyFill="1" applyBorder="1" applyAlignment="1" applyProtection="1">
      <alignment horizontal="left" vertical="center" indent="1"/>
    </xf>
    <xf numFmtId="0" fontId="7" fillId="3" borderId="14" xfId="0" applyNumberFormat="1" applyFont="1" applyFill="1" applyBorder="1" applyAlignment="1" applyProtection="1">
      <alignment horizontal="left" vertical="center" wrapText="1" indent="2"/>
      <protection locked="0"/>
    </xf>
    <xf numFmtId="0" fontId="7" fillId="2" borderId="0" xfId="0" applyNumberFormat="1" applyFont="1" applyFill="1" applyBorder="1" applyAlignment="1" applyProtection="1">
      <alignment horizontal="left" vertical="center" wrapText="1" indent="2"/>
      <protection locked="0"/>
    </xf>
    <xf numFmtId="9" fontId="7" fillId="3" borderId="2" xfId="0" applyNumberFormat="1" applyFont="1" applyFill="1" applyBorder="1" applyAlignment="1" applyProtection="1">
      <alignment horizontal="left" vertical="center" indent="2"/>
      <protection locked="0"/>
    </xf>
    <xf numFmtId="0" fontId="7" fillId="2" borderId="0" xfId="0" applyFont="1" applyFill="1" applyBorder="1" applyAlignment="1" applyProtection="1">
      <alignment horizontal="left" vertical="center" indent="2"/>
      <protection locked="0"/>
    </xf>
    <xf numFmtId="0" fontId="7" fillId="2" borderId="20" xfId="0" applyFont="1" applyFill="1" applyBorder="1" applyAlignment="1" applyProtection="1">
      <alignment horizontal="left" vertical="center" indent="2"/>
      <protection locked="0"/>
    </xf>
    <xf numFmtId="0" fontId="6" fillId="3" borderId="2" xfId="0" applyNumberFormat="1" applyFont="1" applyFill="1" applyBorder="1" applyAlignment="1" applyProtection="1">
      <alignment horizontal="left" vertical="center" indent="2"/>
    </xf>
    <xf numFmtId="0" fontId="6" fillId="3" borderId="0" xfId="0" applyNumberFormat="1" applyFont="1" applyFill="1" applyBorder="1" applyAlignment="1" applyProtection="1">
      <alignment horizontal="left" vertical="center" indent="2"/>
    </xf>
    <xf numFmtId="14" fontId="7" fillId="3" borderId="14" xfId="0" applyNumberFormat="1" applyFont="1" applyFill="1" applyBorder="1" applyAlignment="1" applyProtection="1">
      <alignment horizontal="left" vertical="center" wrapText="1" indent="1"/>
      <protection locked="0"/>
    </xf>
    <xf numFmtId="14" fontId="7" fillId="3" borderId="0" xfId="0" applyNumberFormat="1" applyFont="1" applyFill="1" applyBorder="1" applyAlignment="1" applyProtection="1">
      <alignment horizontal="left" vertical="center" wrapText="1" indent="1"/>
      <protection locked="0"/>
    </xf>
    <xf numFmtId="14" fontId="7" fillId="3" borderId="37" xfId="0" applyNumberFormat="1" applyFont="1" applyFill="1" applyBorder="1" applyAlignment="1" applyProtection="1">
      <alignment horizontal="left" vertical="center" wrapText="1" indent="1"/>
      <protection locked="0"/>
    </xf>
    <xf numFmtId="14" fontId="6" fillId="3" borderId="2" xfId="0" applyNumberFormat="1" applyFont="1" applyFill="1" applyBorder="1" applyAlignment="1" applyProtection="1">
      <alignment horizontal="left" vertical="center" indent="1"/>
    </xf>
    <xf numFmtId="14" fontId="6" fillId="3" borderId="0" xfId="0" applyNumberFormat="1" applyFont="1" applyFill="1" applyBorder="1" applyAlignment="1" applyProtection="1">
      <alignment horizontal="left" vertical="center" indent="1"/>
    </xf>
    <xf numFmtId="14" fontId="6" fillId="3" borderId="20" xfId="0" applyNumberFormat="1" applyFont="1" applyFill="1" applyBorder="1" applyAlignment="1" applyProtection="1">
      <alignment horizontal="left" vertical="center" indent="1"/>
    </xf>
    <xf numFmtId="9" fontId="7" fillId="3" borderId="0" xfId="0" applyNumberFormat="1" applyFont="1" applyFill="1" applyBorder="1" applyAlignment="1" applyProtection="1">
      <alignment horizontal="left" vertical="center" wrapText="1" indent="2"/>
      <protection locked="0"/>
    </xf>
    <xf numFmtId="9" fontId="5" fillId="3" borderId="2" xfId="0" applyNumberFormat="1" applyFont="1" applyFill="1" applyBorder="1" applyAlignment="1" applyProtection="1">
      <alignment horizontal="left" vertical="center" wrapText="1" indent="2"/>
    </xf>
    <xf numFmtId="0" fontId="6" fillId="2" borderId="0" xfId="0" applyNumberFormat="1" applyFont="1" applyFill="1" applyBorder="1" applyAlignment="1" applyProtection="1">
      <alignment horizontal="left" vertical="center" wrapText="1" indent="2"/>
    </xf>
    <xf numFmtId="0" fontId="6" fillId="2" borderId="20" xfId="0" applyNumberFormat="1" applyFont="1" applyFill="1" applyBorder="1" applyAlignment="1" applyProtection="1">
      <alignment horizontal="left" vertical="center" wrapText="1" indent="2"/>
    </xf>
    <xf numFmtId="0" fontId="138" fillId="5" borderId="43" xfId="0" applyFont="1" applyFill="1" applyBorder="1" applyAlignment="1" applyProtection="1">
      <alignment horizontal="left" vertical="center" indent="1"/>
      <protection locked="0"/>
    </xf>
    <xf numFmtId="0" fontId="138" fillId="5" borderId="44" xfId="0" applyFont="1" applyFill="1" applyBorder="1" applyAlignment="1" applyProtection="1">
      <alignment horizontal="left" vertical="center" indent="1"/>
      <protection locked="0"/>
    </xf>
    <xf numFmtId="0" fontId="59" fillId="5" borderId="43" xfId="0" applyFont="1" applyFill="1" applyBorder="1" applyAlignment="1" applyProtection="1">
      <alignment horizontal="left" vertical="center" indent="1"/>
      <protection locked="0"/>
    </xf>
    <xf numFmtId="0" fontId="59" fillId="5" borderId="44" xfId="0" applyFont="1" applyFill="1" applyBorder="1" applyAlignment="1" applyProtection="1">
      <alignment horizontal="left" vertical="center" indent="1"/>
      <protection locked="0"/>
    </xf>
    <xf numFmtId="0" fontId="138" fillId="31" borderId="43" xfId="0" applyFont="1" applyFill="1" applyBorder="1" applyAlignment="1" applyProtection="1">
      <alignment horizontal="left" vertical="center" indent="1"/>
      <protection locked="0"/>
    </xf>
    <xf numFmtId="0" fontId="138" fillId="31" borderId="44" xfId="0" applyFont="1" applyFill="1" applyBorder="1" applyAlignment="1" applyProtection="1">
      <alignment horizontal="left" vertical="center" indent="1"/>
      <protection locked="0"/>
    </xf>
    <xf numFmtId="0" fontId="59" fillId="5" borderId="40" xfId="0" applyFont="1" applyFill="1" applyBorder="1" applyAlignment="1" applyProtection="1">
      <alignment horizontal="left" vertical="center" indent="1"/>
      <protection locked="0"/>
    </xf>
    <xf numFmtId="0" fontId="59" fillId="5" borderId="39" xfId="0" applyFont="1" applyFill="1" applyBorder="1" applyAlignment="1" applyProtection="1">
      <alignment horizontal="left" vertical="center" indent="1"/>
      <protection locked="0"/>
    </xf>
    <xf numFmtId="0" fontId="59" fillId="31" borderId="43" xfId="0" applyFont="1" applyFill="1" applyBorder="1" applyAlignment="1" applyProtection="1">
      <alignment horizontal="left" vertical="center" indent="1"/>
      <protection locked="0"/>
    </xf>
    <xf numFmtId="0" fontId="59" fillId="31" borderId="44" xfId="0" applyFont="1" applyFill="1" applyBorder="1" applyAlignment="1" applyProtection="1">
      <alignment horizontal="left" vertical="center" indent="1"/>
      <protection locked="0"/>
    </xf>
    <xf numFmtId="0" fontId="129" fillId="37" borderId="0" xfId="2" applyFont="1" applyFill="1" applyAlignment="1">
      <alignment horizontal="left" vertical="center"/>
    </xf>
    <xf numFmtId="0" fontId="11" fillId="9" borderId="40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/>
    </xf>
    <xf numFmtId="0" fontId="11" fillId="9" borderId="39" xfId="0" applyFont="1" applyFill="1" applyBorder="1" applyAlignment="1">
      <alignment horizontal="center" vertical="center"/>
    </xf>
    <xf numFmtId="0" fontId="66" fillId="14" borderId="0" xfId="0" applyFont="1" applyFill="1" applyAlignment="1">
      <alignment horizontal="left" vertical="center" wrapText="1" indent="1"/>
    </xf>
    <xf numFmtId="0" fontId="66" fillId="14" borderId="0" xfId="0" applyFont="1" applyFill="1" applyAlignment="1">
      <alignment horizontal="center" vertical="center" wrapText="1"/>
    </xf>
    <xf numFmtId="0" fontId="66" fillId="14" borderId="0" xfId="0" applyFont="1" applyFill="1" applyAlignment="1">
      <alignment horizontal="center" vertical="center"/>
    </xf>
    <xf numFmtId="49" fontId="16" fillId="14" borderId="11" xfId="1" applyNumberFormat="1" applyFont="1" applyFill="1" applyBorder="1" applyAlignment="1">
      <alignment horizontal="left" vertical="center" indent="1"/>
    </xf>
    <xf numFmtId="49" fontId="16" fillId="14" borderId="39" xfId="1" applyNumberFormat="1" applyFont="1" applyFill="1" applyBorder="1" applyAlignment="1">
      <alignment horizontal="left" vertical="center" indent="1"/>
    </xf>
    <xf numFmtId="0" fontId="16" fillId="14" borderId="13" xfId="1" applyNumberFormat="1" applyFont="1" applyFill="1" applyBorder="1" applyAlignment="1">
      <alignment horizontal="left" vertical="center" indent="1"/>
    </xf>
    <xf numFmtId="0" fontId="16" fillId="14" borderId="46" xfId="1" applyNumberFormat="1" applyFont="1" applyFill="1" applyBorder="1" applyAlignment="1">
      <alignment horizontal="left" vertical="center" indent="1"/>
    </xf>
    <xf numFmtId="49" fontId="16" fillId="14" borderId="13" xfId="1" applyNumberFormat="1" applyFont="1" applyFill="1" applyBorder="1" applyAlignment="1">
      <alignment horizontal="left" vertical="center" indent="1"/>
    </xf>
    <xf numFmtId="9" fontId="110" fillId="9" borderId="12" xfId="0" applyNumberFormat="1" applyFont="1" applyFill="1" applyBorder="1" applyAlignment="1">
      <alignment horizontal="center" vertical="center"/>
    </xf>
    <xf numFmtId="0" fontId="66" fillId="5" borderId="45" xfId="0" applyFont="1" applyFill="1" applyBorder="1" applyAlignment="1" applyProtection="1">
      <alignment horizontal="center"/>
      <protection locked="0"/>
    </xf>
    <xf numFmtId="0" fontId="66" fillId="5" borderId="13" xfId="0" applyFont="1" applyFill="1" applyBorder="1" applyAlignment="1" applyProtection="1">
      <alignment horizontal="center"/>
      <protection locked="0"/>
    </xf>
    <xf numFmtId="0" fontId="66" fillId="5" borderId="46" xfId="0" applyFont="1" applyFill="1" applyBorder="1" applyAlignment="1" applyProtection="1">
      <alignment horizontal="center"/>
      <protection locked="0"/>
    </xf>
    <xf numFmtId="0" fontId="66" fillId="14" borderId="13" xfId="0" applyFont="1" applyFill="1" applyBorder="1" applyAlignment="1">
      <alignment horizontal="center" vertical="center"/>
    </xf>
    <xf numFmtId="0" fontId="59" fillId="5" borderId="45" xfId="0" applyFont="1" applyFill="1" applyBorder="1" applyAlignment="1" applyProtection="1">
      <alignment horizontal="left" vertical="center" indent="1"/>
      <protection locked="0"/>
    </xf>
    <xf numFmtId="0" fontId="59" fillId="5" borderId="46" xfId="0" applyFont="1" applyFill="1" applyBorder="1" applyAlignment="1" applyProtection="1">
      <alignment horizontal="left" vertical="center" indent="1"/>
      <protection locked="0"/>
    </xf>
    <xf numFmtId="0" fontId="38" fillId="31" borderId="40" xfId="0" applyFont="1" applyFill="1" applyBorder="1" applyAlignment="1" applyProtection="1">
      <alignment horizontal="left" vertical="center" indent="1"/>
      <protection locked="0"/>
    </xf>
    <xf numFmtId="0" fontId="38" fillId="31" borderId="39" xfId="0" applyFont="1" applyFill="1" applyBorder="1" applyAlignment="1" applyProtection="1">
      <alignment horizontal="left" vertical="center" indent="1"/>
      <protection locked="0"/>
    </xf>
    <xf numFmtId="0" fontId="59" fillId="5" borderId="40" xfId="0" applyFont="1" applyFill="1" applyBorder="1" applyAlignment="1" applyProtection="1">
      <alignment horizontal="left" vertical="top" indent="1"/>
      <protection locked="0"/>
    </xf>
    <xf numFmtId="0" fontId="59" fillId="5" borderId="39" xfId="0" applyFont="1" applyFill="1" applyBorder="1" applyAlignment="1" applyProtection="1">
      <alignment horizontal="left" vertical="top" indent="1"/>
      <protection locked="0"/>
    </xf>
    <xf numFmtId="0" fontId="59" fillId="5" borderId="43" xfId="0" applyFont="1" applyFill="1" applyBorder="1" applyAlignment="1" applyProtection="1">
      <alignment horizontal="left" indent="1"/>
      <protection locked="0"/>
    </xf>
    <xf numFmtId="0" fontId="59" fillId="5" borderId="44" xfId="0" applyFont="1" applyFill="1" applyBorder="1" applyAlignment="1" applyProtection="1">
      <alignment horizontal="left" indent="1"/>
      <protection locked="0"/>
    </xf>
    <xf numFmtId="0" fontId="38" fillId="31" borderId="43" xfId="0" applyFont="1" applyFill="1" applyBorder="1" applyAlignment="1" applyProtection="1">
      <alignment horizontal="left" vertical="center" indent="1"/>
      <protection locked="0"/>
    </xf>
    <xf numFmtId="0" fontId="38" fillId="31" borderId="44" xfId="0" applyFont="1" applyFill="1" applyBorder="1" applyAlignment="1" applyProtection="1">
      <alignment horizontal="left" vertical="center" indent="1"/>
      <protection locked="0"/>
    </xf>
    <xf numFmtId="0" fontId="96" fillId="35" borderId="40" xfId="0" applyFont="1" applyFill="1" applyBorder="1" applyAlignment="1">
      <alignment horizontal="left" vertical="center" indent="1"/>
    </xf>
    <xf numFmtId="0" fontId="96" fillId="35" borderId="11" xfId="0" applyFont="1" applyFill="1" applyBorder="1" applyAlignment="1">
      <alignment horizontal="left" vertical="center" indent="1"/>
    </xf>
    <xf numFmtId="0" fontId="96" fillId="35" borderId="39" xfId="0" applyFont="1" applyFill="1" applyBorder="1" applyAlignment="1">
      <alignment horizontal="left" vertical="center" indent="1"/>
    </xf>
    <xf numFmtId="0" fontId="130" fillId="0" borderId="0" xfId="2" applyFont="1" applyBorder="1" applyAlignment="1">
      <alignment vertical="center"/>
    </xf>
    <xf numFmtId="0" fontId="6" fillId="10" borderId="40" xfId="0" applyFont="1" applyFill="1" applyBorder="1" applyAlignment="1" applyProtection="1">
      <alignment horizontal="center" vertical="center" wrapText="1"/>
    </xf>
    <xf numFmtId="0" fontId="6" fillId="10" borderId="11" xfId="0" applyFont="1" applyFill="1" applyBorder="1" applyAlignment="1" applyProtection="1">
      <alignment horizontal="center" vertical="center" wrapText="1"/>
    </xf>
    <xf numFmtId="0" fontId="6" fillId="10" borderId="39" xfId="0" applyFont="1" applyFill="1" applyBorder="1" applyAlignment="1" applyProtection="1">
      <alignment horizontal="center" vertical="center" wrapText="1"/>
    </xf>
    <xf numFmtId="0" fontId="6" fillId="10" borderId="45" xfId="0" applyFont="1" applyFill="1" applyBorder="1" applyAlignment="1" applyProtection="1">
      <alignment horizontal="center" vertical="center" wrapText="1"/>
    </xf>
    <xf numFmtId="0" fontId="6" fillId="10" borderId="13" xfId="0" applyFont="1" applyFill="1" applyBorder="1" applyAlignment="1" applyProtection="1">
      <alignment horizontal="center" vertical="center" wrapText="1"/>
    </xf>
    <xf numFmtId="0" fontId="6" fillId="10" borderId="46" xfId="0" applyFont="1" applyFill="1" applyBorder="1" applyAlignment="1" applyProtection="1">
      <alignment horizontal="center" vertical="center" wrapText="1"/>
    </xf>
    <xf numFmtId="9" fontId="28" fillId="9" borderId="41" xfId="0" applyNumberFormat="1" applyFont="1" applyFill="1" applyBorder="1" applyAlignment="1">
      <alignment horizontal="center" vertical="center"/>
    </xf>
    <xf numFmtId="9" fontId="28" fillId="9" borderId="12" xfId="0" applyNumberFormat="1" applyFont="1" applyFill="1" applyBorder="1" applyAlignment="1">
      <alignment horizontal="center" vertical="center"/>
    </xf>
    <xf numFmtId="9" fontId="28" fillId="9" borderId="42" xfId="0" applyNumberFormat="1" applyFont="1" applyFill="1" applyBorder="1" applyAlignment="1">
      <alignment horizontal="center" vertical="center"/>
    </xf>
    <xf numFmtId="0" fontId="20" fillId="9" borderId="41" xfId="0" applyFont="1" applyFill="1" applyBorder="1" applyAlignment="1">
      <alignment horizontal="center" vertical="center"/>
    </xf>
    <xf numFmtId="0" fontId="20" fillId="9" borderId="12" xfId="0" applyFont="1" applyFill="1" applyBorder="1" applyAlignment="1">
      <alignment horizontal="center" vertical="center"/>
    </xf>
    <xf numFmtId="0" fontId="20" fillId="9" borderId="42" xfId="0" applyFont="1" applyFill="1" applyBorder="1" applyAlignment="1">
      <alignment horizontal="center" vertical="center"/>
    </xf>
    <xf numFmtId="14" fontId="60" fillId="5" borderId="11" xfId="1" applyNumberFormat="1" applyFont="1" applyFill="1" applyBorder="1" applyAlignment="1" applyProtection="1">
      <alignment horizontal="left" vertical="center" wrapText="1" indent="1"/>
      <protection locked="0"/>
    </xf>
    <xf numFmtId="14" fontId="60" fillId="5" borderId="0" xfId="1" applyNumberFormat="1" applyFont="1" applyFill="1" applyBorder="1" applyAlignment="1" applyProtection="1">
      <alignment horizontal="left" vertical="center" wrapText="1" indent="1"/>
      <protection locked="0"/>
    </xf>
    <xf numFmtId="14" fontId="60" fillId="5" borderId="13" xfId="1" applyNumberFormat="1" applyFont="1" applyFill="1" applyBorder="1" applyAlignment="1" applyProtection="1">
      <alignment horizontal="left" vertical="center" wrapText="1" indent="1"/>
      <protection locked="0"/>
    </xf>
    <xf numFmtId="14" fontId="60" fillId="5" borderId="0" xfId="1" applyNumberFormat="1" applyFont="1" applyFill="1" applyBorder="1" applyAlignment="1" applyProtection="1">
      <alignment horizontal="center" vertical="center" wrapText="1"/>
      <protection locked="0"/>
    </xf>
    <xf numFmtId="14" fontId="60" fillId="5" borderId="44" xfId="1" applyNumberFormat="1" applyFont="1" applyFill="1" applyBorder="1" applyAlignment="1" applyProtection="1">
      <alignment horizontal="center" vertical="center" wrapText="1"/>
      <protection locked="0"/>
    </xf>
    <xf numFmtId="14" fontId="60" fillId="5" borderId="13" xfId="1" applyNumberFormat="1" applyFont="1" applyFill="1" applyBorder="1" applyAlignment="1" applyProtection="1">
      <alignment horizontal="center" vertical="center" wrapText="1"/>
      <protection locked="0"/>
    </xf>
    <xf numFmtId="14" fontId="60" fillId="5" borderId="46" xfId="1" applyNumberFormat="1" applyFont="1" applyFill="1" applyBorder="1" applyAlignment="1" applyProtection="1">
      <alignment horizontal="center" vertical="center" wrapText="1"/>
      <protection locked="0"/>
    </xf>
    <xf numFmtId="0" fontId="21" fillId="14" borderId="45" xfId="0" applyFont="1" applyFill="1" applyBorder="1" applyAlignment="1">
      <alignment horizontal="right" vertical="center"/>
    </xf>
    <xf numFmtId="0" fontId="21" fillId="14" borderId="13" xfId="0" applyFont="1" applyFill="1" applyBorder="1" applyAlignment="1">
      <alignment horizontal="right" vertical="center"/>
    </xf>
    <xf numFmtId="0" fontId="96" fillId="25" borderId="43" xfId="0" applyFont="1" applyFill="1" applyBorder="1" applyAlignment="1">
      <alignment horizontal="left" vertical="center" indent="1"/>
    </xf>
    <xf numFmtId="0" fontId="96" fillId="25" borderId="0" xfId="0" applyFont="1" applyFill="1" applyBorder="1" applyAlignment="1">
      <alignment horizontal="left" vertical="center" indent="1"/>
    </xf>
    <xf numFmtId="0" fontId="96" fillId="25" borderId="44" xfId="0" applyFont="1" applyFill="1" applyBorder="1" applyAlignment="1">
      <alignment horizontal="left" vertical="center" indent="1"/>
    </xf>
    <xf numFmtId="0" fontId="96" fillId="35" borderId="43" xfId="0" applyFont="1" applyFill="1" applyBorder="1" applyAlignment="1">
      <alignment horizontal="left" vertical="center" indent="1"/>
    </xf>
    <xf numFmtId="0" fontId="96" fillId="35" borderId="0" xfId="0" applyFont="1" applyFill="1" applyBorder="1" applyAlignment="1">
      <alignment horizontal="left" vertical="center" indent="1"/>
    </xf>
    <xf numFmtId="0" fontId="96" fillId="35" borderId="44" xfId="0" applyFont="1" applyFill="1" applyBorder="1" applyAlignment="1">
      <alignment horizontal="left" vertical="center" indent="1"/>
    </xf>
    <xf numFmtId="0" fontId="95" fillId="36" borderId="43" xfId="0" applyFont="1" applyFill="1" applyBorder="1" applyAlignment="1">
      <alignment horizontal="left" vertical="center" indent="1"/>
    </xf>
    <xf numFmtId="0" fontId="95" fillId="36" borderId="0" xfId="0" applyFont="1" applyFill="1" applyBorder="1" applyAlignment="1">
      <alignment horizontal="left" vertical="center" indent="1"/>
    </xf>
    <xf numFmtId="0" fontId="95" fillId="36" borderId="44" xfId="0" applyFont="1" applyFill="1" applyBorder="1" applyAlignment="1">
      <alignment horizontal="left" vertical="center" indent="1"/>
    </xf>
    <xf numFmtId="0" fontId="16" fillId="14" borderId="11" xfId="1" applyNumberFormat="1" applyFont="1" applyFill="1" applyBorder="1" applyAlignment="1">
      <alignment horizontal="center" vertical="center"/>
    </xf>
    <xf numFmtId="0" fontId="16" fillId="14" borderId="39" xfId="1" applyNumberFormat="1" applyFont="1" applyFill="1" applyBorder="1" applyAlignment="1">
      <alignment horizontal="center" vertical="center"/>
    </xf>
    <xf numFmtId="9" fontId="16" fillId="14" borderId="40" xfId="1" applyNumberFormat="1" applyFont="1" applyFill="1" applyBorder="1" applyAlignment="1">
      <alignment horizontal="right" vertical="center" wrapText="1"/>
    </xf>
    <xf numFmtId="9" fontId="16" fillId="14" borderId="11" xfId="1" applyNumberFormat="1" applyFont="1" applyFill="1" applyBorder="1" applyAlignment="1">
      <alignment horizontal="right" vertical="center" wrapText="1"/>
    </xf>
    <xf numFmtId="9" fontId="16" fillId="14" borderId="43" xfId="1" applyNumberFormat="1" applyFont="1" applyFill="1" applyBorder="1" applyAlignment="1">
      <alignment horizontal="right" vertical="center" wrapText="1"/>
    </xf>
    <xf numFmtId="9" fontId="16" fillId="14" borderId="0" xfId="1" applyNumberFormat="1" applyFont="1" applyFill="1" applyBorder="1" applyAlignment="1">
      <alignment horizontal="right" vertical="center" wrapText="1"/>
    </xf>
    <xf numFmtId="0" fontId="35" fillId="6" borderId="21" xfId="0" applyFont="1" applyFill="1" applyBorder="1" applyAlignment="1">
      <alignment vertical="center"/>
    </xf>
  </cellXfs>
  <cellStyles count="90">
    <cellStyle name="Lien hypertexte" xfId="2" builtinId="8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Lien hypertexte visité" xfId="61" builtinId="9" hidden="1"/>
    <cellStyle name="Lien hypertexte visité" xfId="62" builtinId="9" hidden="1"/>
    <cellStyle name="Lien hypertexte visité" xfId="63" builtinId="9" hidden="1"/>
    <cellStyle name="Lien hypertexte visité" xfId="64" builtinId="9" hidden="1"/>
    <cellStyle name="Lien hypertexte visité" xfId="65" builtinId="9" hidden="1"/>
    <cellStyle name="Lien hypertexte visité" xfId="66" builtinId="9" hidden="1"/>
    <cellStyle name="Lien hypertexte visité" xfId="67" builtinId="9" hidden="1"/>
    <cellStyle name="Lien hypertexte visité" xfId="68" builtinId="9" hidden="1"/>
    <cellStyle name="Lien hypertexte visité" xfId="69" builtinId="9" hidden="1"/>
    <cellStyle name="Lien hypertexte visité" xfId="70" builtinId="9" hidden="1"/>
    <cellStyle name="Lien hypertexte visité" xfId="71" builtinId="9" hidden="1"/>
    <cellStyle name="Lien hypertexte visité" xfId="72" builtinId="9" hidden="1"/>
    <cellStyle name="Lien hypertexte visité" xfId="73" builtinId="9" hidden="1"/>
    <cellStyle name="Lien hypertexte visité" xfId="74" builtinId="9" hidden="1"/>
    <cellStyle name="Lien hypertexte visité" xfId="75" builtinId="9" hidden="1"/>
    <cellStyle name="Lien hypertexte visité" xfId="76" builtinId="9" hidden="1"/>
    <cellStyle name="Lien hypertexte visité" xfId="77" builtinId="9" hidden="1"/>
    <cellStyle name="Lien hypertexte visité" xfId="78" builtinId="9" hidden="1"/>
    <cellStyle name="Lien hypertexte visité" xfId="79" builtinId="9" hidden="1"/>
    <cellStyle name="Lien hypertexte visité" xfId="80" builtinId="9" hidden="1"/>
    <cellStyle name="Lien hypertexte visité" xfId="81" builtinId="9" hidden="1"/>
    <cellStyle name="Lien hypertexte visité" xfId="82" builtinId="9" hidden="1"/>
    <cellStyle name="Lien hypertexte visité" xfId="83" builtinId="9" hidden="1"/>
    <cellStyle name="Lien hypertexte visité" xfId="84" builtinId="9" hidden="1"/>
    <cellStyle name="Lien hypertexte visité" xfId="85" builtinId="9" hidden="1"/>
    <cellStyle name="Lien hypertexte visité" xfId="86" builtinId="9" hidden="1"/>
    <cellStyle name="Lien hypertexte visité" xfId="87" builtinId="9" hidden="1"/>
    <cellStyle name="Lien hypertexte visité" xfId="88" builtinId="9" hidden="1"/>
    <cellStyle name="Lien hypertexte visité" xfId="89" builtinId="9" hidden="1"/>
    <cellStyle name="Normal" xfId="0" builtinId="0"/>
    <cellStyle name="Normal 2" xfId="1"/>
    <cellStyle name="Normal 2 2" xfId="4"/>
    <cellStyle name="Normal 3" xfId="3"/>
    <cellStyle name="常规 2" xfId="5"/>
  </cellStyles>
  <dxfs count="282"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5050"/>
        </patternFill>
      </fill>
    </dxf>
    <dxf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5050"/>
        </patternFill>
      </fill>
    </dxf>
    <dxf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5050"/>
        </patternFill>
      </fill>
    </dxf>
    <dxf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5050"/>
        </patternFill>
      </fill>
    </dxf>
    <dxf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5050"/>
        </patternFill>
      </fill>
    </dxf>
    <dxf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C00000"/>
      </font>
      <fill>
        <patternFill>
          <bgColor rgb="FFFF5050"/>
        </patternFill>
      </fill>
    </dxf>
    <dxf>
      <fill>
        <patternFill>
          <bgColor theme="5" tint="0.79998168889431442"/>
        </patternFill>
      </fill>
    </dxf>
    <dxf>
      <font>
        <color rgb="FFC00000"/>
      </font>
      <fill>
        <patternFill>
          <bgColor rgb="FF98FFCC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050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050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050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050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050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050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050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050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050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050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050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050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050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050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050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050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050"/>
        </patternFill>
      </fill>
    </dxf>
    <dxf>
      <fill>
        <patternFill>
          <bgColor rgb="FFFFFF99"/>
        </patternFill>
      </fill>
    </dxf>
    <dxf>
      <fill>
        <patternFill>
          <bgColor rgb="FFFF5050"/>
        </patternFill>
      </fill>
    </dxf>
    <dxf>
      <fill>
        <patternFill>
          <bgColor rgb="FF99FF99"/>
        </patternFill>
      </fill>
    </dxf>
    <dxf>
      <fill>
        <patternFill>
          <bgColor theme="2" tint="-9.9948118533890809E-2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EBF7"/>
      <color rgb="FF0432FF"/>
      <color rgb="FFFFFF99"/>
      <color rgb="FFFF9999"/>
      <color rgb="FF99FF66"/>
      <color rgb="FF99FF99"/>
      <color rgb="FFFF5050"/>
      <color rgb="FFE2EFDA"/>
      <color rgb="FFFFFCCB"/>
      <color rgb="FFFCFF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16892657255"/>
          <c:y val="0.101841189301239"/>
          <c:w val="0.84127653426612803"/>
          <c:h val="0.62124512089232697"/>
        </c:manualLayout>
      </c:layout>
      <c:barChart>
        <c:barDir val="col"/>
        <c:grouping val="clustered"/>
        <c:varyColors val="0"/>
        <c:ser>
          <c:idx val="0"/>
          <c:order val="0"/>
          <c:tx>
            <c:v>Conformités</c:v>
          </c:tx>
          <c:spPr>
            <a:solidFill>
              <a:schemeClr val="accent1">
                <a:lumMod val="60000"/>
                <a:lumOff val="40000"/>
                <a:alpha val="40000"/>
              </a:schemeClr>
            </a:solidFill>
            <a:ln w="15875">
              <a:solidFill>
                <a:schemeClr val="accent1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chemeClr val="tx1"/>
                    </a:solidFill>
                    <a:latin typeface="Arial Narrow" charset="0"/>
                    <a:ea typeface="Arial Narrow" charset="0"/>
                    <a:cs typeface="Arial Narrow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'Mode d''emploi'!$G$24:$G$27</c:f>
              <c:strCache>
                <c:ptCount val="4"/>
                <c:pt idx="0">
                  <c:v>Insuffisant</c:v>
                </c:pt>
                <c:pt idx="1">
                  <c:v>Informel</c:v>
                </c:pt>
                <c:pt idx="2">
                  <c:v>Convaincant</c:v>
                </c:pt>
                <c:pt idx="3">
                  <c:v>Conforme</c:v>
                </c:pt>
              </c:strCache>
            </c:strRef>
          </c:cat>
          <c:val>
            <c:numRef>
              <c:f>(Utilitaires!$C$15,Utilitaires!$C$14,Utilitaires!$C$12,Utilitaires!$C$11)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70E-4EFB-AACD-F34AC0165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035968"/>
        <c:axId val="54037504"/>
      </c:barChart>
      <c:catAx>
        <c:axId val="5403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4037504"/>
        <c:crosses val="autoZero"/>
        <c:auto val="0"/>
        <c:lblAlgn val="ctr"/>
        <c:lblOffset val="100"/>
        <c:tickMarkSkip val="1"/>
        <c:noMultiLvlLbl val="0"/>
      </c:catAx>
      <c:valAx>
        <c:axId val="540375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4035968"/>
        <c:crosses val="autoZero"/>
        <c:crossBetween val="between"/>
        <c:majorUnit val="5"/>
        <c:minorUnit val="1"/>
      </c:valAx>
      <c:spPr>
        <a:noFill/>
        <a:ln w="6350" cap="flat" cmpd="sng" algn="ctr">
          <a:solidFill>
            <a:schemeClr val="bg1">
              <a:lumMod val="75000"/>
            </a:schemeClr>
          </a:solidFill>
          <a:prstDash val="solid"/>
          <a:miter lim="800000"/>
        </a:ln>
        <a:effectLst/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50000000000004" r="0.750000000000004" t="0.984251969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555841894102"/>
          <c:y val="0.102848045785899"/>
          <c:w val="0.840295495453241"/>
          <c:h val="0.65310220917185002"/>
        </c:manualLayout>
      </c:layout>
      <c:barChart>
        <c:barDir val="col"/>
        <c:grouping val="clustered"/>
        <c:varyColors val="0"/>
        <c:ser>
          <c:idx val="0"/>
          <c:order val="0"/>
          <c:tx>
            <c:v>Véracité Critères</c:v>
          </c:tx>
          <c:spPr>
            <a:solidFill>
              <a:schemeClr val="bg2">
                <a:lumMod val="90000"/>
                <a:alpha val="64000"/>
              </a:schemeClr>
            </a:solidFill>
            <a:ln w="1270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chemeClr val="tx1"/>
                    </a:solidFill>
                    <a:latin typeface="Arial Narrow" charset="0"/>
                    <a:ea typeface="Arial Narrow" charset="0"/>
                    <a:cs typeface="Arial Narrow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'Mode d''emploi'!$C$24:$C$27</c:f>
              <c:strCache>
                <c:ptCount val="4"/>
                <c:pt idx="0">
                  <c:v>Faux </c:v>
                </c:pt>
                <c:pt idx="1">
                  <c:v>Plutôt Faux</c:v>
                </c:pt>
                <c:pt idx="2">
                  <c:v>Plutôt vrai</c:v>
                </c:pt>
                <c:pt idx="3">
                  <c:v>Vrai </c:v>
                </c:pt>
              </c:strCache>
            </c:strRef>
          </c:cat>
          <c:val>
            <c:numRef>
              <c:f>(Utilitaires!$F$3,Utilitaires!$F$5:$F$7)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628-4D1C-81A5-7BFA331A8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071296"/>
        <c:axId val="54072832"/>
      </c:barChart>
      <c:catAx>
        <c:axId val="5407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4072832"/>
        <c:crosses val="autoZero"/>
        <c:auto val="0"/>
        <c:lblAlgn val="ctr"/>
        <c:lblOffset val="100"/>
        <c:tickMarkSkip val="1"/>
        <c:noMultiLvlLbl val="0"/>
      </c:catAx>
      <c:valAx>
        <c:axId val="540728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4071296"/>
        <c:crosses val="autoZero"/>
        <c:crossBetween val="between"/>
        <c:minorUnit val="1"/>
      </c:valAx>
      <c:spPr>
        <a:noFill/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&amp;L&amp;"Arial Narrow,Normal"&amp;6 © UTC  - Master IdS - www.utc.fr/master-qualite, puis "Travaux", "Qualité-Management", réf ?&amp;R&amp;"Arial Narrow,Normal"&amp;6Fichier : &amp;F - Onglet : &amp;A</c:oddHeader>
      <c:oddFooter>&amp;L&amp;"Arial Narrow,Normal"&amp;6© AYNE Elem - BAYEUX Valerian - WANNEPAIN Dylan&amp;R&amp;"Arial Narrow,Normal"&amp;6page n° &amp;P/&amp;N</c:oddFooter>
    </c:headerFooter>
    <c:pageMargins b="0.984251969" l="0.750000000000004" r="0.750000000000004" t="0.984251969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67031531372499"/>
          <c:y val="9.2724589443275607E-2"/>
          <c:w val="0.62323999858762003"/>
          <c:h val="0.85928189115448905"/>
        </c:manualLayout>
      </c:layout>
      <c:radarChart>
        <c:radarStyle val="filled"/>
        <c:varyColors val="0"/>
        <c:ser>
          <c:idx val="2"/>
          <c:order val="0"/>
          <c:tx>
            <c:v>Couleur Art 4</c:v>
          </c:tx>
          <c:spPr>
            <a:solidFill>
              <a:srgbClr val="FFFF00">
                <a:alpha val="40000"/>
              </a:srgbClr>
            </a:solidFill>
            <a:ln>
              <a:noFill/>
            </a:ln>
          </c:spPr>
          <c:cat>
            <c:multiLvlStrRef>
              <c:f>('Résultats Globaux'!$B$30:$E$33,'Résultats Globaux'!$B$34:$E$43,'Résultats Globaux'!$B$45:$E$52)</c:f>
              <c:multiLvlStrCache>
                <c:ptCount val="22"/>
                <c:lvl>
                  <c:pt idx="0">
                    <c:v>Organisation et management</c:v>
                  </c:pt>
                  <c:pt idx="1">
                    <c:v>Système de management de la qualité</c:v>
                  </c:pt>
                  <c:pt idx="2">
                    <c:v>Maîtrise des documents</c:v>
                  </c:pt>
                  <c:pt idx="3">
                    <c:v>Contrats de prestations</c:v>
                  </c:pt>
                  <c:pt idx="4">
                    <c:v>Services externes et approvisionnement</c:v>
                  </c:pt>
                  <c:pt idx="5">
                    <c:v>Prestation de conseils</c:v>
                  </c:pt>
                  <c:pt idx="6">
                    <c:v>Traitement des réclamations</c:v>
                  </c:pt>
                  <c:pt idx="7">
                    <c:v>Identification et maîtrise des non-conformités</c:v>
                  </c:pt>
                  <c:pt idx="8">
                    <c:v>Actions correctives</c:v>
                  </c:pt>
                  <c:pt idx="9">
                    <c:v>Actions préventives</c:v>
                  </c:pt>
                  <c:pt idx="10">
                    <c:v>Amélioration continue</c:v>
                  </c:pt>
                  <c:pt idx="11">
                    <c:v>Enregistrements qualité et enregistrements techniques</c:v>
                  </c:pt>
                  <c:pt idx="12">
                    <c:v>Audits internes</c:v>
                  </c:pt>
                  <c:pt idx="13">
                    <c:v>Revue de direction</c:v>
                  </c:pt>
                  <c:pt idx="14">
                    <c:v>Personnel</c:v>
                  </c:pt>
                  <c:pt idx="15">
                    <c:v>Locaux et conditions environnementales</c:v>
                  </c:pt>
                  <c:pt idx="16">
                    <c:v>Matériel</c:v>
                  </c:pt>
                  <c:pt idx="17">
                    <c:v>Processus préanalytique</c:v>
                  </c:pt>
                  <c:pt idx="18">
                    <c:v>Processus analytique</c:v>
                  </c:pt>
                  <c:pt idx="19">
                    <c:v>Garantie de qualité des résultats</c:v>
                  </c:pt>
                  <c:pt idx="20">
                    <c:v>Processus post-analytique</c:v>
                  </c:pt>
                  <c:pt idx="21">
                    <c:v>Compte-rendu des résultats</c:v>
                  </c:pt>
                </c:lvl>
                <c:lvl>
                  <c:pt idx="0">
                    <c:v>4.1</c:v>
                  </c:pt>
                  <c:pt idx="1">
                    <c:v>4.2</c:v>
                  </c:pt>
                  <c:pt idx="2">
                    <c:v>4.3</c:v>
                  </c:pt>
                  <c:pt idx="3">
                    <c:v>4.4</c:v>
                  </c:pt>
                  <c:pt idx="4">
                    <c:v>4.6</c:v>
                  </c:pt>
                  <c:pt idx="5">
                    <c:v>4.7</c:v>
                  </c:pt>
                  <c:pt idx="6">
                    <c:v>4.8</c:v>
                  </c:pt>
                  <c:pt idx="7">
                    <c:v>4.9</c:v>
                  </c:pt>
                  <c:pt idx="8">
                    <c:v>4.10</c:v>
                  </c:pt>
                  <c:pt idx="9">
                    <c:v>4.11</c:v>
                  </c:pt>
                  <c:pt idx="10">
                    <c:v>4.12</c:v>
                  </c:pt>
                  <c:pt idx="11">
                    <c:v>4.13</c:v>
                  </c:pt>
                  <c:pt idx="12">
                    <c:v>4.14</c:v>
                  </c:pt>
                  <c:pt idx="13">
                    <c:v>4.15</c:v>
                  </c:pt>
                  <c:pt idx="14">
                    <c:v>5.1</c:v>
                  </c:pt>
                  <c:pt idx="15">
                    <c:v>5.2</c:v>
                  </c:pt>
                  <c:pt idx="16">
                    <c:v>5.3</c:v>
                  </c:pt>
                  <c:pt idx="17">
                    <c:v>5.4</c:v>
                  </c:pt>
                  <c:pt idx="18">
                    <c:v>5.5</c:v>
                  </c:pt>
                  <c:pt idx="19">
                    <c:v>5.6</c:v>
                  </c:pt>
                  <c:pt idx="20">
                    <c:v>5.7</c:v>
                  </c:pt>
                  <c:pt idx="21">
                    <c:v>5.8</c:v>
                  </c:pt>
                </c:lvl>
              </c:multiLvlStrCache>
            </c:multiLvlStrRef>
          </c:cat>
          <c:val>
            <c:numRef>
              <c:f>(Utilitaires!$C$38:$C$51,Utilitaires!$C$53:$C$60)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8E-E049-9982-9D9B8730A47A}"/>
            </c:ext>
          </c:extLst>
        </c:ser>
        <c:ser>
          <c:idx val="3"/>
          <c:order val="1"/>
          <c:tx>
            <c:v>Couleur Art 5</c:v>
          </c:tx>
          <c:spPr>
            <a:solidFill>
              <a:schemeClr val="accent6">
                <a:lumMod val="60000"/>
                <a:lumOff val="40000"/>
                <a:alpha val="40000"/>
              </a:schemeClr>
            </a:solidFill>
          </c:spPr>
          <c:cat>
            <c:multiLvlStrRef>
              <c:f>('Résultats Globaux'!$B$30:$E$33,'Résultats Globaux'!$B$34:$E$43,'Résultats Globaux'!$B$45:$E$52)</c:f>
              <c:multiLvlStrCache>
                <c:ptCount val="22"/>
                <c:lvl>
                  <c:pt idx="0">
                    <c:v>Organisation et management</c:v>
                  </c:pt>
                  <c:pt idx="1">
                    <c:v>Système de management de la qualité</c:v>
                  </c:pt>
                  <c:pt idx="2">
                    <c:v>Maîtrise des documents</c:v>
                  </c:pt>
                  <c:pt idx="3">
                    <c:v>Contrats de prestations</c:v>
                  </c:pt>
                  <c:pt idx="4">
                    <c:v>Services externes et approvisionnement</c:v>
                  </c:pt>
                  <c:pt idx="5">
                    <c:v>Prestation de conseils</c:v>
                  </c:pt>
                  <c:pt idx="6">
                    <c:v>Traitement des réclamations</c:v>
                  </c:pt>
                  <c:pt idx="7">
                    <c:v>Identification et maîtrise des non-conformités</c:v>
                  </c:pt>
                  <c:pt idx="8">
                    <c:v>Actions correctives</c:v>
                  </c:pt>
                  <c:pt idx="9">
                    <c:v>Actions préventives</c:v>
                  </c:pt>
                  <c:pt idx="10">
                    <c:v>Amélioration continue</c:v>
                  </c:pt>
                  <c:pt idx="11">
                    <c:v>Enregistrements qualité et enregistrements techniques</c:v>
                  </c:pt>
                  <c:pt idx="12">
                    <c:v>Audits internes</c:v>
                  </c:pt>
                  <c:pt idx="13">
                    <c:v>Revue de direction</c:v>
                  </c:pt>
                  <c:pt idx="14">
                    <c:v>Personnel</c:v>
                  </c:pt>
                  <c:pt idx="15">
                    <c:v>Locaux et conditions environnementales</c:v>
                  </c:pt>
                  <c:pt idx="16">
                    <c:v>Matériel</c:v>
                  </c:pt>
                  <c:pt idx="17">
                    <c:v>Processus préanalytique</c:v>
                  </c:pt>
                  <c:pt idx="18">
                    <c:v>Processus analytique</c:v>
                  </c:pt>
                  <c:pt idx="19">
                    <c:v>Garantie de qualité des résultats</c:v>
                  </c:pt>
                  <c:pt idx="20">
                    <c:v>Processus post-analytique</c:v>
                  </c:pt>
                  <c:pt idx="21">
                    <c:v>Compte-rendu des résultats</c:v>
                  </c:pt>
                </c:lvl>
                <c:lvl>
                  <c:pt idx="0">
                    <c:v>4.1</c:v>
                  </c:pt>
                  <c:pt idx="1">
                    <c:v>4.2</c:v>
                  </c:pt>
                  <c:pt idx="2">
                    <c:v>4.3</c:v>
                  </c:pt>
                  <c:pt idx="3">
                    <c:v>4.4</c:v>
                  </c:pt>
                  <c:pt idx="4">
                    <c:v>4.6</c:v>
                  </c:pt>
                  <c:pt idx="5">
                    <c:v>4.7</c:v>
                  </c:pt>
                  <c:pt idx="6">
                    <c:v>4.8</c:v>
                  </c:pt>
                  <c:pt idx="7">
                    <c:v>4.9</c:v>
                  </c:pt>
                  <c:pt idx="8">
                    <c:v>4.10</c:v>
                  </c:pt>
                  <c:pt idx="9">
                    <c:v>4.11</c:v>
                  </c:pt>
                  <c:pt idx="10">
                    <c:v>4.12</c:v>
                  </c:pt>
                  <c:pt idx="11">
                    <c:v>4.13</c:v>
                  </c:pt>
                  <c:pt idx="12">
                    <c:v>4.14</c:v>
                  </c:pt>
                  <c:pt idx="13">
                    <c:v>4.15</c:v>
                  </c:pt>
                  <c:pt idx="14">
                    <c:v>5.1</c:v>
                  </c:pt>
                  <c:pt idx="15">
                    <c:v>5.2</c:v>
                  </c:pt>
                  <c:pt idx="16">
                    <c:v>5.3</c:v>
                  </c:pt>
                  <c:pt idx="17">
                    <c:v>5.4</c:v>
                  </c:pt>
                  <c:pt idx="18">
                    <c:v>5.5</c:v>
                  </c:pt>
                  <c:pt idx="19">
                    <c:v>5.6</c:v>
                  </c:pt>
                  <c:pt idx="20">
                    <c:v>5.7</c:v>
                  </c:pt>
                  <c:pt idx="21">
                    <c:v>5.8</c:v>
                  </c:pt>
                </c:lvl>
              </c:multiLvlStrCache>
            </c:multiLvlStrRef>
          </c:cat>
          <c:val>
            <c:numRef>
              <c:f>(Utilitaires!$D$38:$D$51,Utilitaires!$D$53:$D$60)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8E-E049-9982-9D9B8730A47A}"/>
            </c:ext>
          </c:extLst>
        </c:ser>
        <c:ser>
          <c:idx val="0"/>
          <c:order val="2"/>
          <c:tx>
            <c:v>Seuil conformité</c:v>
          </c:tx>
          <c:spPr>
            <a:noFill/>
            <a:ln w="19050">
              <a:solidFill>
                <a:srgbClr val="00B050"/>
              </a:solidFill>
              <a:prstDash val="dash"/>
            </a:ln>
            <a:effectLst/>
          </c:spPr>
          <c:cat>
            <c:multiLvlStrRef>
              <c:f>('Résultats Globaux'!$B$30:$E$33,'Résultats Globaux'!$B$34:$E$43,'Résultats Globaux'!$B$45:$E$52)</c:f>
              <c:multiLvlStrCache>
                <c:ptCount val="22"/>
                <c:lvl>
                  <c:pt idx="0">
                    <c:v>Organisation et management</c:v>
                  </c:pt>
                  <c:pt idx="1">
                    <c:v>Système de management de la qualité</c:v>
                  </c:pt>
                  <c:pt idx="2">
                    <c:v>Maîtrise des documents</c:v>
                  </c:pt>
                  <c:pt idx="3">
                    <c:v>Contrats de prestations</c:v>
                  </c:pt>
                  <c:pt idx="4">
                    <c:v>Services externes et approvisionnement</c:v>
                  </c:pt>
                  <c:pt idx="5">
                    <c:v>Prestation de conseils</c:v>
                  </c:pt>
                  <c:pt idx="6">
                    <c:v>Traitement des réclamations</c:v>
                  </c:pt>
                  <c:pt idx="7">
                    <c:v>Identification et maîtrise des non-conformités</c:v>
                  </c:pt>
                  <c:pt idx="8">
                    <c:v>Actions correctives</c:v>
                  </c:pt>
                  <c:pt idx="9">
                    <c:v>Actions préventives</c:v>
                  </c:pt>
                  <c:pt idx="10">
                    <c:v>Amélioration continue</c:v>
                  </c:pt>
                  <c:pt idx="11">
                    <c:v>Enregistrements qualité et enregistrements techniques</c:v>
                  </c:pt>
                  <c:pt idx="12">
                    <c:v>Audits internes</c:v>
                  </c:pt>
                  <c:pt idx="13">
                    <c:v>Revue de direction</c:v>
                  </c:pt>
                  <c:pt idx="14">
                    <c:v>Personnel</c:v>
                  </c:pt>
                  <c:pt idx="15">
                    <c:v>Locaux et conditions environnementales</c:v>
                  </c:pt>
                  <c:pt idx="16">
                    <c:v>Matériel</c:v>
                  </c:pt>
                  <c:pt idx="17">
                    <c:v>Processus préanalytique</c:v>
                  </c:pt>
                  <c:pt idx="18">
                    <c:v>Processus analytique</c:v>
                  </c:pt>
                  <c:pt idx="19">
                    <c:v>Garantie de qualité des résultats</c:v>
                  </c:pt>
                  <c:pt idx="20">
                    <c:v>Processus post-analytique</c:v>
                  </c:pt>
                  <c:pt idx="21">
                    <c:v>Compte-rendu des résultats</c:v>
                  </c:pt>
                </c:lvl>
                <c:lvl>
                  <c:pt idx="0">
                    <c:v>4.1</c:v>
                  </c:pt>
                  <c:pt idx="1">
                    <c:v>4.2</c:v>
                  </c:pt>
                  <c:pt idx="2">
                    <c:v>4.3</c:v>
                  </c:pt>
                  <c:pt idx="3">
                    <c:v>4.4</c:v>
                  </c:pt>
                  <c:pt idx="4">
                    <c:v>4.6</c:v>
                  </c:pt>
                  <c:pt idx="5">
                    <c:v>4.7</c:v>
                  </c:pt>
                  <c:pt idx="6">
                    <c:v>4.8</c:v>
                  </c:pt>
                  <c:pt idx="7">
                    <c:v>4.9</c:v>
                  </c:pt>
                  <c:pt idx="8">
                    <c:v>4.10</c:v>
                  </c:pt>
                  <c:pt idx="9">
                    <c:v>4.11</c:v>
                  </c:pt>
                  <c:pt idx="10">
                    <c:v>4.12</c:v>
                  </c:pt>
                  <c:pt idx="11">
                    <c:v>4.13</c:v>
                  </c:pt>
                  <c:pt idx="12">
                    <c:v>4.14</c:v>
                  </c:pt>
                  <c:pt idx="13">
                    <c:v>4.15</c:v>
                  </c:pt>
                  <c:pt idx="14">
                    <c:v>5.1</c:v>
                  </c:pt>
                  <c:pt idx="15">
                    <c:v>5.2</c:v>
                  </c:pt>
                  <c:pt idx="16">
                    <c:v>5.3</c:v>
                  </c:pt>
                  <c:pt idx="17">
                    <c:v>5.4</c:v>
                  </c:pt>
                  <c:pt idx="18">
                    <c:v>5.5</c:v>
                  </c:pt>
                  <c:pt idx="19">
                    <c:v>5.6</c:v>
                  </c:pt>
                  <c:pt idx="20">
                    <c:v>5.7</c:v>
                  </c:pt>
                  <c:pt idx="21">
                    <c:v>5.8</c:v>
                  </c:pt>
                </c:lvl>
              </c:multiLvlStrCache>
            </c:multiLvlStrRef>
          </c:cat>
          <c:val>
            <c:numRef>
              <c:f>(Utilitaires!$A$38:$A$51,Utilitaires!$A$53:$A$60)</c:f>
              <c:numCache>
                <c:formatCode>0%</c:formatCode>
                <c:ptCount val="2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C3-5246-8B89-0FF1196D5F00}"/>
            </c:ext>
          </c:extLst>
        </c:ser>
        <c:ser>
          <c:idx val="1"/>
          <c:order val="3"/>
          <c:tx>
            <c:v>Résultats</c:v>
          </c:tx>
          <c:spPr>
            <a:solidFill>
              <a:srgbClr val="0432FF">
                <a:alpha val="39000"/>
              </a:srgbClr>
            </a:solidFill>
            <a:ln w="15875">
              <a:solidFill>
                <a:schemeClr val="accent1">
                  <a:lumMod val="50000"/>
                </a:schemeClr>
              </a:solidFill>
            </a:ln>
            <a:effectLst/>
          </c:spPr>
          <c:dLbls>
            <c:dLbl>
              <c:idx val="0"/>
              <c:layout>
                <c:manualLayout>
                  <c:x val="0"/>
                  <c:y val="0.1197261814584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C16-452A-940A-1A3DFA13EA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722535681034101E-2"/>
                  <c:y val="0.116490338716298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C16-452A-940A-1A3DFA13EA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754729511082703E-2"/>
                  <c:y val="0.10354696774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C16-452A-940A-1A3DFA13EA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2580484575121503E-2"/>
                  <c:y val="8.4131911295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C16-452A-940A-1A3DFA13EA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0001942449926705E-2"/>
                  <c:y val="5.2588756478217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C16-452A-940A-1A3DFA13EA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4804299232498497E-2"/>
                  <c:y val="1.9423591806305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C16-452A-940A-1A3DFA13EA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7819134534421894E-2"/>
                  <c:y val="-1.77842418038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C16-452A-940A-1A3DFA13EA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3016777751850198E-2"/>
                  <c:y val="-5.1756348661415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C16-452A-940A-1A3DFA13EA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6956924791484197E-2"/>
                  <c:y val="-7.6757550320882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C16-452A-940A-1A3DFA13EA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0592740507816798E-2"/>
                  <c:y val="-9.46376065617291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C16-452A-940A-1A3DFA13EA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04722321044894E-2"/>
                  <c:y val="-0.11081687696503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C16-452A-940A-1A3DFA13EA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151117928822699E-4"/>
                  <c:y val="-0.110825471615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C16-452A-940A-1A3DFA13EA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54828603233988E-2"/>
                  <c:y val="-0.1172972434409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C16-452A-940A-1A3DFA13EA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4.5007669914425903E-2"/>
                  <c:y val="-0.1011265676881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C16-452A-940A-1A3DFA13EA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6.2429150520317299E-2"/>
                  <c:y val="-8.2526789048123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C16-452A-940A-1A3DFA13EA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7.1753760255774304E-2"/>
                  <c:y val="-5.341288796491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C16-452A-940A-1A3DFA13EA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9.1874268659101699E-2"/>
                  <c:y val="-2.5912234612312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9C16-452A-940A-1A3DFA13EA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8.44088002757684E-2"/>
                  <c:y val="1.2909165048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9C16-452A-940A-1A3DFA13EA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7.6311716883460196E-2"/>
                  <c:y val="5.33530437318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9C16-452A-940A-1A3DFA13EA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6.22206665621058E-2"/>
                  <c:y val="7.6810709825818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9C16-452A-940A-1A3DFA13EA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4.5114993460701899E-2"/>
                  <c:y val="0.1091692506324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9C16-452A-940A-1A3DFA13EA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2.26112647644259E-2"/>
                  <c:y val="0.1132287905512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9C16-452A-940A-1A3DFA13EA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5.2580484575121503E-2"/>
                  <c:y val="8.4131911295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9C16-452A-940A-1A3DFA13EA20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3.5754729511082599E-2"/>
                  <c:y val="0.106782810489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9C16-452A-940A-1A3DFA13EA20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1.8928974447043698E-2"/>
                  <c:y val="0.1100186532320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9C16-452A-940A-1A3DFA13EA2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tx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('Résultats Globaux'!$B$30:$E$33,'Résultats Globaux'!$B$34:$E$43,'Résultats Globaux'!$B$45:$E$52)</c:f>
              <c:multiLvlStrCache>
                <c:ptCount val="22"/>
                <c:lvl>
                  <c:pt idx="0">
                    <c:v>Organisation et management</c:v>
                  </c:pt>
                  <c:pt idx="1">
                    <c:v>Système de management de la qualité</c:v>
                  </c:pt>
                  <c:pt idx="2">
                    <c:v>Maîtrise des documents</c:v>
                  </c:pt>
                  <c:pt idx="3">
                    <c:v>Contrats de prestations</c:v>
                  </c:pt>
                  <c:pt idx="4">
                    <c:v>Services externes et approvisionnement</c:v>
                  </c:pt>
                  <c:pt idx="5">
                    <c:v>Prestation de conseils</c:v>
                  </c:pt>
                  <c:pt idx="6">
                    <c:v>Traitement des réclamations</c:v>
                  </c:pt>
                  <c:pt idx="7">
                    <c:v>Identification et maîtrise des non-conformités</c:v>
                  </c:pt>
                  <c:pt idx="8">
                    <c:v>Actions correctives</c:v>
                  </c:pt>
                  <c:pt idx="9">
                    <c:v>Actions préventives</c:v>
                  </c:pt>
                  <c:pt idx="10">
                    <c:v>Amélioration continue</c:v>
                  </c:pt>
                  <c:pt idx="11">
                    <c:v>Enregistrements qualité et enregistrements techniques</c:v>
                  </c:pt>
                  <c:pt idx="12">
                    <c:v>Audits internes</c:v>
                  </c:pt>
                  <c:pt idx="13">
                    <c:v>Revue de direction</c:v>
                  </c:pt>
                  <c:pt idx="14">
                    <c:v>Personnel</c:v>
                  </c:pt>
                  <c:pt idx="15">
                    <c:v>Locaux et conditions environnementales</c:v>
                  </c:pt>
                  <c:pt idx="16">
                    <c:v>Matériel</c:v>
                  </c:pt>
                  <c:pt idx="17">
                    <c:v>Processus préanalytique</c:v>
                  </c:pt>
                  <c:pt idx="18">
                    <c:v>Processus analytique</c:v>
                  </c:pt>
                  <c:pt idx="19">
                    <c:v>Garantie de qualité des résultats</c:v>
                  </c:pt>
                  <c:pt idx="20">
                    <c:v>Processus post-analytique</c:v>
                  </c:pt>
                  <c:pt idx="21">
                    <c:v>Compte-rendu des résultats</c:v>
                  </c:pt>
                </c:lvl>
                <c:lvl>
                  <c:pt idx="0">
                    <c:v>4.1</c:v>
                  </c:pt>
                  <c:pt idx="1">
                    <c:v>4.2</c:v>
                  </c:pt>
                  <c:pt idx="2">
                    <c:v>4.3</c:v>
                  </c:pt>
                  <c:pt idx="3">
                    <c:v>4.4</c:v>
                  </c:pt>
                  <c:pt idx="4">
                    <c:v>4.6</c:v>
                  </c:pt>
                  <c:pt idx="5">
                    <c:v>4.7</c:v>
                  </c:pt>
                  <c:pt idx="6">
                    <c:v>4.8</c:v>
                  </c:pt>
                  <c:pt idx="7">
                    <c:v>4.9</c:v>
                  </c:pt>
                  <c:pt idx="8">
                    <c:v>4.10</c:v>
                  </c:pt>
                  <c:pt idx="9">
                    <c:v>4.11</c:v>
                  </c:pt>
                  <c:pt idx="10">
                    <c:v>4.12</c:v>
                  </c:pt>
                  <c:pt idx="11">
                    <c:v>4.13</c:v>
                  </c:pt>
                  <c:pt idx="12">
                    <c:v>4.14</c:v>
                  </c:pt>
                  <c:pt idx="13">
                    <c:v>4.15</c:v>
                  </c:pt>
                  <c:pt idx="14">
                    <c:v>5.1</c:v>
                  </c:pt>
                  <c:pt idx="15">
                    <c:v>5.2</c:v>
                  </c:pt>
                  <c:pt idx="16">
                    <c:v>5.3</c:v>
                  </c:pt>
                  <c:pt idx="17">
                    <c:v>5.4</c:v>
                  </c:pt>
                  <c:pt idx="18">
                    <c:v>5.5</c:v>
                  </c:pt>
                  <c:pt idx="19">
                    <c:v>5.6</c:v>
                  </c:pt>
                  <c:pt idx="20">
                    <c:v>5.7</c:v>
                  </c:pt>
                  <c:pt idx="21">
                    <c:v>5.8</c:v>
                  </c:pt>
                </c:lvl>
              </c:multiLvlStrCache>
            </c:multiLvlStrRef>
          </c:cat>
          <c:val>
            <c:numRef>
              <c:f>('Résultats Globaux'!$G$30:$G$43,'Résultats Globaux'!$G$45:$G$52)</c:f>
              <c:numCache>
                <c:formatCode>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F7C3-5246-8B89-0FF1196D5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06144"/>
        <c:axId val="54407936"/>
      </c:radarChart>
      <c:catAx>
        <c:axId val="54406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54407936"/>
        <c:crosses val="autoZero"/>
        <c:auto val="1"/>
        <c:lblAlgn val="ctr"/>
        <c:lblOffset val="100"/>
        <c:noMultiLvlLbl val="0"/>
      </c:catAx>
      <c:valAx>
        <c:axId val="54407936"/>
        <c:scaling>
          <c:orientation val="minMax"/>
          <c:max val="1"/>
          <c:min val="0"/>
        </c:scaling>
        <c:delete val="0"/>
        <c:axPos val="l"/>
        <c:min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in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500">
                <a:solidFill>
                  <a:srgbClr val="7F7F7F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54406144"/>
        <c:crosses val="autoZero"/>
        <c:crossBetween val="between"/>
        <c:majorUnit val="0.2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37266992040701"/>
          <c:y val="0.13071293104884199"/>
          <c:w val="0.63878517427344605"/>
          <c:h val="0.742202576920722"/>
        </c:manualLayout>
      </c:layout>
      <c:radarChart>
        <c:radarStyle val="filled"/>
        <c:varyColors val="0"/>
        <c:ser>
          <c:idx val="0"/>
          <c:order val="0"/>
          <c:tx>
            <c:v>article 5</c:v>
          </c:tx>
          <c:spPr>
            <a:solidFill>
              <a:schemeClr val="accent6">
                <a:lumMod val="60000"/>
                <a:lumOff val="40000"/>
                <a:alpha val="34000"/>
              </a:schemeClr>
            </a:solidFill>
            <a:ln w="25400" cmpd="sng">
              <a:solidFill>
                <a:schemeClr val="accent6">
                  <a:lumMod val="75000"/>
                </a:schemeClr>
              </a:solidFill>
            </a:ln>
            <a:effectLst/>
          </c:spPr>
          <c:dLbls>
            <c:dLbl>
              <c:idx val="0"/>
              <c:layout>
                <c:manualLayout>
                  <c:x val="-4.6296304734672004E-3"/>
                  <c:y val="0.1279069767441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061-8145-B3EF-8AECB305AA7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0111069572603699E-2"/>
                  <c:y val="9.2565014186617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061-8145-B3EF-8AECB305AA7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9518566624106"/>
                  <c:y val="-1.15134956571732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061-8145-B3EF-8AECB305AA7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9125755228859201E-2"/>
                  <c:y val="-8.4833323672311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061-8145-B3EF-8AECB305AA7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554679679936601E-3"/>
                  <c:y val="-0.1160561655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061-8145-B3EF-8AECB305AA7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5907464482243003E-2"/>
                  <c:y val="-7.7965306947897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061-8145-B3EF-8AECB305AA7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21019341287201"/>
                  <c:y val="6.79367354639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061-8145-B3EF-8AECB305AA7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2845580836807797E-2"/>
                  <c:y val="9.5801205049043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061-8145-B3EF-8AECB305AA7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6388902812208906E-2"/>
                  <c:y val="3.8759689922480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061-8145-B3EF-8AECB305AA71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4.3981489497938397E-2"/>
                  <c:y val="0.100775193798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061-8145-B3EF-8AECB305AA7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'Résultats Globaux'!$B$45:$F$52</c:f>
              <c:multiLvlStrCache>
                <c:ptCount val="8"/>
                <c:lvl>
                  <c:pt idx="0">
                    <c:v>Personnel</c:v>
                  </c:pt>
                  <c:pt idx="1">
                    <c:v>Locaux et conditions environnementales</c:v>
                  </c:pt>
                  <c:pt idx="2">
                    <c:v>Matériel</c:v>
                  </c:pt>
                  <c:pt idx="3">
                    <c:v>Processus préanalytique</c:v>
                  </c:pt>
                  <c:pt idx="4">
                    <c:v>Processus analytique</c:v>
                  </c:pt>
                  <c:pt idx="5">
                    <c:v>Garantie de qualité des résultats</c:v>
                  </c:pt>
                  <c:pt idx="6">
                    <c:v>Processus post-analytique</c:v>
                  </c:pt>
                  <c:pt idx="7">
                    <c:v>Compte-rendu des résultats</c:v>
                  </c:pt>
                </c:lvl>
                <c:lvl>
                  <c:pt idx="0">
                    <c:v>5.1</c:v>
                  </c:pt>
                  <c:pt idx="1">
                    <c:v>5.2</c:v>
                  </c:pt>
                  <c:pt idx="2">
                    <c:v>5.3</c:v>
                  </c:pt>
                  <c:pt idx="3">
                    <c:v>5.4</c:v>
                  </c:pt>
                  <c:pt idx="4">
                    <c:v>5.5</c:v>
                  </c:pt>
                  <c:pt idx="5">
                    <c:v>5.6</c:v>
                  </c:pt>
                  <c:pt idx="6">
                    <c:v>5.7</c:v>
                  </c:pt>
                  <c:pt idx="7">
                    <c:v>5.8</c:v>
                  </c:pt>
                </c:lvl>
              </c:multiLvlStrCache>
            </c:multiLvlStrRef>
          </c:cat>
          <c:val>
            <c:numRef>
              <c:f>'Résultats Globaux'!$G$45:$G$52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25D-504C-ABAE-6A6A2C55B6CC}"/>
            </c:ext>
          </c:extLst>
        </c:ser>
        <c:ser>
          <c:idx val="1"/>
          <c:order val="1"/>
          <c:tx>
            <c:v>Seuil limite</c:v>
          </c:tx>
          <c:spPr>
            <a:noFill/>
            <a:ln w="19050">
              <a:solidFill>
                <a:srgbClr val="00B050"/>
              </a:solidFill>
              <a:prstDash val="dash"/>
            </a:ln>
          </c:spPr>
          <c:val>
            <c:numRef>
              <c:f>Utilitaires!$A$53:$A$60</c:f>
              <c:numCache>
                <c:formatCode>0%</c:formatCode>
                <c:ptCount val="8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061-8145-B3EF-8AECB305A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88480"/>
        <c:axId val="43990016"/>
      </c:radarChart>
      <c:catAx>
        <c:axId val="43988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Arial Narrow" charset="0"/>
                <a:ea typeface="Arial Narrow" charset="0"/>
                <a:cs typeface="Arial Narrow" charset="0"/>
              </a:defRPr>
            </a:pPr>
            <a:endParaRPr lang="fr-FR"/>
          </a:p>
        </c:txPr>
        <c:crossAx val="43990016"/>
        <c:crosses val="autoZero"/>
        <c:auto val="1"/>
        <c:lblAlgn val="ctr"/>
        <c:lblOffset val="100"/>
        <c:noMultiLvlLbl val="0"/>
      </c:catAx>
      <c:valAx>
        <c:axId val="43990016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43988480"/>
        <c:crosses val="autoZero"/>
        <c:crossBetween val="between"/>
        <c:majorUnit val="0.2"/>
        <c:minorUnit val="0.0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>
      <c:oddFooter>&amp;L&amp;"Arial Narrow,Normal"&amp;6© BEUZELIN Laurine, DESGRANGES Amaury, EMILE Quentin&amp;R&amp;"Arial Narrow,Normal"&amp;6page n° &amp;P/&amp;N</c:oddFooter>
    </c:headerFooter>
    <c:pageMargins b="0.750000000000002" l="0.70000000000000095" r="0.70000000000000095" t="0.750000000000002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09246943796"/>
          <c:y val="0.127834706699402"/>
          <c:w val="0.64827889945199102"/>
          <c:h val="0.75034773114229103"/>
        </c:manualLayout>
      </c:layout>
      <c:radarChart>
        <c:radarStyle val="filled"/>
        <c:varyColors val="0"/>
        <c:ser>
          <c:idx val="0"/>
          <c:order val="0"/>
          <c:tx>
            <c:v>article 4</c:v>
          </c:tx>
          <c:spPr>
            <a:solidFill>
              <a:schemeClr val="accent2">
                <a:lumMod val="75000"/>
                <a:alpha val="14000"/>
              </a:schemeClr>
            </a:solidFill>
            <a:ln w="19050">
              <a:solidFill>
                <a:schemeClr val="accent2">
                  <a:lumMod val="50000"/>
                </a:schemeClr>
              </a:solidFill>
            </a:ln>
          </c:spPr>
          <c:dLbls>
            <c:dLbl>
              <c:idx val="0"/>
              <c:layout>
                <c:manualLayout>
                  <c:x val="8.0091535585971596E-3"/>
                  <c:y val="9.7888502673962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36D-5048-91A1-1904DBF7CA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27447053924307E-2"/>
                  <c:y val="9.7888502673962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36D-5048-91A1-1904DBF7CA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5681035564635901E-2"/>
                  <c:y val="6.429600187984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36D-5048-91A1-1904DBF7CA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876493176348305E-2"/>
                  <c:y val="1.9222729084822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36D-5048-91A1-1904DBF7CA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1537057470616898E-2"/>
                  <c:y val="-1.56159744592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36D-5048-91A1-1904DBF7CA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5901880090989004E-2"/>
                  <c:y val="-6.0689247254272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36D-5048-91A1-1904DBF7CA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735631756354003E-2"/>
                  <c:y val="-8.5161298974986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36D-5048-91A1-1904DBF7CA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397197679153302E-3"/>
                  <c:y val="-9.8020562965375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36D-5048-91A1-1904DBF7CA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6284919436533997E-2"/>
                  <c:y val="-9.7888502673962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36D-5048-91A1-1904DBF7CA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9383625211974502E-2"/>
                  <c:y val="-6.6788614046875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36D-5048-91A1-1904DBF7CA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113248800676553"/>
                  <c:y val="-2.6700565585914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36D-5048-91A1-1904DBF7CA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12186799527523"/>
                  <c:y val="2.3754112417408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36D-5048-91A1-1904DBF7CA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8.0150185293133905E-2"/>
                  <c:y val="6.6334773045399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F36D-5048-91A1-1904DBF7CA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4.5252138034082803E-2"/>
                  <c:y val="9.0542726464283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36D-5048-91A1-1904DBF7CAB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2.3157087837569298E-2"/>
                  <c:y val="0.1045161396511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36D-5048-91A1-1904DBF7CA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('Résultats Globaux'!$B$30:$E$33,'Résultats Globaux'!$B$34:$E$43)</c:f>
              <c:multiLvlStrCache>
                <c:ptCount val="14"/>
                <c:lvl>
                  <c:pt idx="0">
                    <c:v>Organisation et management</c:v>
                  </c:pt>
                  <c:pt idx="1">
                    <c:v>Système de management de la qualité</c:v>
                  </c:pt>
                  <c:pt idx="2">
                    <c:v>Maîtrise des documents</c:v>
                  </c:pt>
                  <c:pt idx="3">
                    <c:v>Contrats de prestations</c:v>
                  </c:pt>
                  <c:pt idx="4">
                    <c:v>Services externes et approvisionnement</c:v>
                  </c:pt>
                  <c:pt idx="5">
                    <c:v>Prestation de conseils</c:v>
                  </c:pt>
                  <c:pt idx="6">
                    <c:v>Traitement des réclamations</c:v>
                  </c:pt>
                  <c:pt idx="7">
                    <c:v>Identification et maîtrise des non-conformités</c:v>
                  </c:pt>
                  <c:pt idx="8">
                    <c:v>Actions correctives</c:v>
                  </c:pt>
                  <c:pt idx="9">
                    <c:v>Actions préventives</c:v>
                  </c:pt>
                  <c:pt idx="10">
                    <c:v>Amélioration continue</c:v>
                  </c:pt>
                  <c:pt idx="11">
                    <c:v>Enregistrements qualité et enregistrements techniques</c:v>
                  </c:pt>
                  <c:pt idx="12">
                    <c:v>Audits internes</c:v>
                  </c:pt>
                  <c:pt idx="13">
                    <c:v>Revue de direction</c:v>
                  </c:pt>
                </c:lvl>
                <c:lvl>
                  <c:pt idx="0">
                    <c:v>4.1</c:v>
                  </c:pt>
                  <c:pt idx="1">
                    <c:v>4.2</c:v>
                  </c:pt>
                  <c:pt idx="2">
                    <c:v>4.3</c:v>
                  </c:pt>
                  <c:pt idx="3">
                    <c:v>4.4</c:v>
                  </c:pt>
                  <c:pt idx="4">
                    <c:v>4.6</c:v>
                  </c:pt>
                  <c:pt idx="5">
                    <c:v>4.7</c:v>
                  </c:pt>
                  <c:pt idx="6">
                    <c:v>4.8</c:v>
                  </c:pt>
                  <c:pt idx="7">
                    <c:v>4.9</c:v>
                  </c:pt>
                  <c:pt idx="8">
                    <c:v>4.10</c:v>
                  </c:pt>
                  <c:pt idx="9">
                    <c:v>4.11</c:v>
                  </c:pt>
                  <c:pt idx="10">
                    <c:v>4.12</c:v>
                  </c:pt>
                  <c:pt idx="11">
                    <c:v>4.13</c:v>
                  </c:pt>
                  <c:pt idx="12">
                    <c:v>4.14</c:v>
                  </c:pt>
                  <c:pt idx="13">
                    <c:v>4.15</c:v>
                  </c:pt>
                </c:lvl>
              </c:multiLvlStrCache>
            </c:multiLvlStrRef>
          </c:cat>
          <c:val>
            <c:numRef>
              <c:f>'Résultats Globaux'!$G$30:$G$43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25D-504C-ABAE-6A6A2C55B6CC}"/>
            </c:ext>
          </c:extLst>
        </c:ser>
        <c:ser>
          <c:idx val="1"/>
          <c:order val="1"/>
          <c:tx>
            <c:v>Seuil limite</c:v>
          </c:tx>
          <c:spPr>
            <a:noFill/>
            <a:ln w="19050">
              <a:solidFill>
                <a:srgbClr val="00B050"/>
              </a:solidFill>
              <a:prstDash val="dash"/>
            </a:ln>
          </c:spPr>
          <c:cat>
            <c:multiLvlStrRef>
              <c:f>('Résultats Globaux'!$B$30:$E$33,'Résultats Globaux'!$B$34:$E$43)</c:f>
              <c:multiLvlStrCache>
                <c:ptCount val="14"/>
                <c:lvl>
                  <c:pt idx="0">
                    <c:v>Organisation et management</c:v>
                  </c:pt>
                  <c:pt idx="1">
                    <c:v>Système de management de la qualité</c:v>
                  </c:pt>
                  <c:pt idx="2">
                    <c:v>Maîtrise des documents</c:v>
                  </c:pt>
                  <c:pt idx="3">
                    <c:v>Contrats de prestations</c:v>
                  </c:pt>
                  <c:pt idx="4">
                    <c:v>Services externes et approvisionnement</c:v>
                  </c:pt>
                  <c:pt idx="5">
                    <c:v>Prestation de conseils</c:v>
                  </c:pt>
                  <c:pt idx="6">
                    <c:v>Traitement des réclamations</c:v>
                  </c:pt>
                  <c:pt idx="7">
                    <c:v>Identification et maîtrise des non-conformités</c:v>
                  </c:pt>
                  <c:pt idx="8">
                    <c:v>Actions correctives</c:v>
                  </c:pt>
                  <c:pt idx="9">
                    <c:v>Actions préventives</c:v>
                  </c:pt>
                  <c:pt idx="10">
                    <c:v>Amélioration continue</c:v>
                  </c:pt>
                  <c:pt idx="11">
                    <c:v>Enregistrements qualité et enregistrements techniques</c:v>
                  </c:pt>
                  <c:pt idx="12">
                    <c:v>Audits internes</c:v>
                  </c:pt>
                  <c:pt idx="13">
                    <c:v>Revue de direction</c:v>
                  </c:pt>
                </c:lvl>
                <c:lvl>
                  <c:pt idx="0">
                    <c:v>4.1</c:v>
                  </c:pt>
                  <c:pt idx="1">
                    <c:v>4.2</c:v>
                  </c:pt>
                  <c:pt idx="2">
                    <c:v>4.3</c:v>
                  </c:pt>
                  <c:pt idx="3">
                    <c:v>4.4</c:v>
                  </c:pt>
                  <c:pt idx="4">
                    <c:v>4.6</c:v>
                  </c:pt>
                  <c:pt idx="5">
                    <c:v>4.7</c:v>
                  </c:pt>
                  <c:pt idx="6">
                    <c:v>4.8</c:v>
                  </c:pt>
                  <c:pt idx="7">
                    <c:v>4.9</c:v>
                  </c:pt>
                  <c:pt idx="8">
                    <c:v>4.10</c:v>
                  </c:pt>
                  <c:pt idx="9">
                    <c:v>4.11</c:v>
                  </c:pt>
                  <c:pt idx="10">
                    <c:v>4.12</c:v>
                  </c:pt>
                  <c:pt idx="11">
                    <c:v>4.13</c:v>
                  </c:pt>
                  <c:pt idx="12">
                    <c:v>4.14</c:v>
                  </c:pt>
                  <c:pt idx="13">
                    <c:v>4.15</c:v>
                  </c:pt>
                </c:lvl>
              </c:multiLvlStrCache>
            </c:multiLvlStrRef>
          </c:cat>
          <c:val>
            <c:numRef>
              <c:f>Utilitaires!$A$38:$A$51</c:f>
              <c:numCache>
                <c:formatCode>0%</c:formatCode>
                <c:ptCount val="1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F36D-5048-91A1-1904DBF7C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51456"/>
        <c:axId val="44057344"/>
      </c:radarChart>
      <c:catAx>
        <c:axId val="44051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accent2">
                    <a:lumMod val="50000"/>
                  </a:schemeClr>
                </a:solidFill>
                <a:latin typeface="Arial Narrow" charset="0"/>
                <a:ea typeface="Arial Narrow" charset="0"/>
                <a:cs typeface="Arial Narrow" charset="0"/>
              </a:defRPr>
            </a:pPr>
            <a:endParaRPr lang="fr-FR"/>
          </a:p>
        </c:txPr>
        <c:crossAx val="44057344"/>
        <c:crosses val="autoZero"/>
        <c:auto val="1"/>
        <c:lblAlgn val="ctr"/>
        <c:lblOffset val="100"/>
        <c:noMultiLvlLbl val="0"/>
      </c:catAx>
      <c:valAx>
        <c:axId val="44057344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44051456"/>
        <c:crosses val="autoZero"/>
        <c:crossBetween val="between"/>
        <c:majorUnit val="0.2"/>
        <c:minorUnit val="0.0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>
      <c:oddFooter>&amp;L&amp;"Arial Narrow,Normal"&amp;6© BEUZELIN Laurine, DESGRANGES Amaury, EMILE Quentin&amp;R&amp;"Arial Narrow,Normal"&amp;6page n° &amp;P/&amp;N</c:oddFooter>
    </c:headerFooter>
    <c:pageMargins b="0.750000000000002" l="0.70000000000000095" r="0.70000000000000095" t="0.750000000000002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24668361156899"/>
          <c:y val="0.12547417170390401"/>
          <c:w val="0.56147775267381295"/>
          <c:h val="0.81424920938646295"/>
        </c:manualLayout>
      </c:layout>
      <c:radarChart>
        <c:radarStyle val="filled"/>
        <c:varyColors val="0"/>
        <c:ser>
          <c:idx val="0"/>
          <c:order val="0"/>
          <c:tx>
            <c:strRef>
              <c:f>'Maîtrise documentaire'!$A$20:$A$26</c:f>
              <c:strCache>
                <c:ptCount val="1"/>
                <c:pt idx="0">
                  <c:v>Axe doc. 1 : Fichier du personnel Axe doc. 2: Fichier de gestion documentaire Axe doc. 3 : Plan de gestion de direction Axe doc. 4 : Plan de gestion des non-conformités Axe doc. 5 : Plan de gestion des risques Axe doc. 6 : Ficher de réalisation d'examen A</c:v>
                </c:pt>
              </c:strCache>
            </c:strRef>
          </c:tx>
          <c:spPr>
            <a:solidFill>
              <a:srgbClr val="FF7E79">
                <a:alpha val="18000"/>
              </a:srgbClr>
            </a:solidFill>
            <a:ln w="25400">
              <a:solidFill>
                <a:srgbClr val="F55959"/>
              </a:solidFill>
            </a:ln>
            <a:effectLst/>
          </c:spPr>
          <c:dLbls>
            <c:dLbl>
              <c:idx val="0"/>
              <c:layout>
                <c:manualLayout>
                  <c:x val="-3.0242807401491601E-3"/>
                  <c:y val="0.107170701969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2AC-2E46-A608-0B6F0AD1E80A}"/>
                </c:ext>
                <c:ext xmlns:c15="http://schemas.microsoft.com/office/drawing/2012/chart" uri="{CE6537A1-D6FC-4f65-9D91-7224C49458BB}">
                  <c15:layout>
                    <c:manualLayout>
                      <c:w val="0.0883708407416815"/>
                      <c:h val="0.05519798334560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7.5140240221514706E-2"/>
                  <c:y val="7.0242478253172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2AC-2E46-A608-0B6F0AD1E8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020479240603"/>
                  <c:y val="-2.2354948634778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2AC-2E46-A608-0B6F0AD1E8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3508384687884302E-2"/>
                  <c:y val="-8.7957503543205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2AC-2E46-A608-0B6F0AD1E8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8491942962085302E-2"/>
                  <c:y val="-8.6250163782592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2AC-2E46-A608-0B6F0AD1E8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3915551237549"/>
                  <c:y val="-3.11001889375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2AC-2E46-A608-0B6F0AD1E8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2565333873307598E-2"/>
                  <c:y val="6.5567547942040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2AC-2E46-A608-0B6F0AD1E8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6.0615841371545402E-2"/>
                  <c:y val="-7.5764620844770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2AC-2E46-A608-0B6F0AD1E80A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8969111397356901E-2"/>
                  <c:y val="-1.97592077936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2AC-2E46-A608-0B6F0AD1E80A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7145165892478801E-2"/>
                  <c:y val="5.442573351532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858-3048-8789-A44F3831E721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4.5870098638771097E-2"/>
                  <c:y val="9.0709555858872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858-3048-8789-A44F3831E72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rgbClr val="FF0000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'Maîtrise documentaire'!$A$20:$A$26</c:f>
              <c:strCache>
                <c:ptCount val="7"/>
                <c:pt idx="0">
                  <c:v>Axe doc. 1 : Fichier du personnel</c:v>
                </c:pt>
                <c:pt idx="1">
                  <c:v>Axe doc. 2: Fichier de gestion documentaire</c:v>
                </c:pt>
                <c:pt idx="2">
                  <c:v>Axe doc. 3 : Plan de gestion de direction</c:v>
                </c:pt>
                <c:pt idx="3">
                  <c:v>Axe doc. 4 : Plan de gestion des non-conformités</c:v>
                </c:pt>
                <c:pt idx="4">
                  <c:v>Axe doc. 5 : Plan de gestion des risques</c:v>
                </c:pt>
                <c:pt idx="5">
                  <c:v>Axe doc. 6 : Ficher de réalisation d'examen</c:v>
                </c:pt>
                <c:pt idx="6">
                  <c:v>Axe doc. 7 : Ficher de gestion de résultats</c:v>
                </c:pt>
              </c:strCache>
            </c:strRef>
          </c:cat>
          <c:val>
            <c:numRef>
              <c:f>'Maîtrise documentaire'!$I$20:$I$26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D2AC-2E46-A608-0B6F0AD1E8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4251520"/>
        <c:axId val="54254208"/>
      </c:radarChart>
      <c:catAx>
        <c:axId val="5425152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700" b="0">
                <a:solidFill>
                  <a:srgbClr val="FF0000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54254208"/>
        <c:crosses val="autoZero"/>
        <c:auto val="1"/>
        <c:lblAlgn val="ctr"/>
        <c:lblOffset val="100"/>
        <c:noMultiLvlLbl val="0"/>
      </c:catAx>
      <c:valAx>
        <c:axId val="5425420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solidFill>
                  <a:schemeClr val="bg1">
                    <a:lumMod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5425152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79377</xdr:colOff>
      <xdr:row>2</xdr:row>
      <xdr:rowOff>104574</xdr:rowOff>
    </xdr:from>
    <xdr:to>
      <xdr:col>1</xdr:col>
      <xdr:colOff>615463</xdr:colOff>
      <xdr:row>3</xdr:row>
      <xdr:rowOff>205152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7" y="260882"/>
          <a:ext cx="1346932" cy="344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82551</xdr:colOff>
      <xdr:row>2</xdr:row>
      <xdr:rowOff>61482</xdr:rowOff>
    </xdr:from>
    <xdr:to>
      <xdr:col>1</xdr:col>
      <xdr:colOff>869463</xdr:colOff>
      <xdr:row>3</xdr:row>
      <xdr:rowOff>136123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1" y="374097"/>
          <a:ext cx="1138604" cy="299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742461</xdr:colOff>
      <xdr:row>11</xdr:row>
      <xdr:rowOff>106636</xdr:rowOff>
    </xdr:from>
    <xdr:to>
      <xdr:col>8</xdr:col>
      <xdr:colOff>703385</xdr:colOff>
      <xdr:row>13</xdr:row>
      <xdr:rowOff>498231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48846</xdr:colOff>
      <xdr:row>12</xdr:row>
      <xdr:rowOff>1</xdr:rowOff>
    </xdr:from>
    <xdr:to>
      <xdr:col>3</xdr:col>
      <xdr:colOff>1592383</xdr:colOff>
      <xdr:row>13</xdr:row>
      <xdr:rowOff>478693</xdr:rowOff>
    </xdr:to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292709</xdr:colOff>
      <xdr:row>18</xdr:row>
      <xdr:rowOff>142328</xdr:rowOff>
    </xdr:from>
    <xdr:to>
      <xdr:col>3</xdr:col>
      <xdr:colOff>1543707</xdr:colOff>
      <xdr:row>23</xdr:row>
      <xdr:rowOff>629517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31751</xdr:colOff>
      <xdr:row>2</xdr:row>
      <xdr:rowOff>42333</xdr:rowOff>
    </xdr:from>
    <xdr:to>
      <xdr:col>1</xdr:col>
      <xdr:colOff>165101</xdr:colOff>
      <xdr:row>2</xdr:row>
      <xdr:rowOff>228010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1" y="243416"/>
          <a:ext cx="698500" cy="1856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52916</xdr:rowOff>
    </xdr:from>
    <xdr:to>
      <xdr:col>4</xdr:col>
      <xdr:colOff>595313</xdr:colOff>
      <xdr:row>25</xdr:row>
      <xdr:rowOff>680357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54427</xdr:colOff>
      <xdr:row>2</xdr:row>
      <xdr:rowOff>48985</xdr:rowOff>
    </xdr:from>
    <xdr:to>
      <xdr:col>0</xdr:col>
      <xdr:colOff>943402</xdr:colOff>
      <xdr:row>2</xdr:row>
      <xdr:rowOff>279400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7" y="455385"/>
          <a:ext cx="888975" cy="230415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11</xdr:row>
      <xdr:rowOff>10583</xdr:rowOff>
    </xdr:from>
    <xdr:to>
      <xdr:col>3</xdr:col>
      <xdr:colOff>1124858</xdr:colOff>
      <xdr:row>16</xdr:row>
      <xdr:rowOff>836082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77930</xdr:colOff>
      <xdr:row>2</xdr:row>
      <xdr:rowOff>57668</xdr:rowOff>
    </xdr:from>
    <xdr:to>
      <xdr:col>0</xdr:col>
      <xdr:colOff>914015</xdr:colOff>
      <xdr:row>2</xdr:row>
      <xdr:rowOff>279918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30" y="342770"/>
          <a:ext cx="836085" cy="222250"/>
        </a:xfrm>
        <a:prstGeom prst="rect">
          <a:avLst/>
        </a:prstGeom>
      </xdr:spPr>
    </xdr:pic>
    <xdr:clientData/>
  </xdr:twoCellAnchor>
  <xdr:twoCellAnchor>
    <xdr:from>
      <xdr:col>0</xdr:col>
      <xdr:colOff>90714</xdr:colOff>
      <xdr:row>10</xdr:row>
      <xdr:rowOff>155510</xdr:rowOff>
    </xdr:from>
    <xdr:to>
      <xdr:col>2</xdr:col>
      <xdr:colOff>1555101</xdr:colOff>
      <xdr:row>16</xdr:row>
      <xdr:rowOff>725714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</xdr:colOff>
      <xdr:row>2</xdr:row>
      <xdr:rowOff>44709</xdr:rowOff>
    </xdr:from>
    <xdr:to>
      <xdr:col>0</xdr:col>
      <xdr:colOff>858232</xdr:colOff>
      <xdr:row>2</xdr:row>
      <xdr:rowOff>233264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" y="459403"/>
          <a:ext cx="819180" cy="18855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9</xdr:row>
      <xdr:rowOff>88900</xdr:rowOff>
    </xdr:from>
    <xdr:to>
      <xdr:col>9</xdr:col>
      <xdr:colOff>482600</xdr:colOff>
      <xdr:row>9</xdr:row>
      <xdr:rowOff>4966424</xdr:rowOff>
    </xdr:to>
    <xdr:pic>
      <xdr:nvPicPr>
        <xdr:cNvPr id="5" name="Image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83" b="13612"/>
        <a:stretch/>
      </xdr:blipFill>
      <xdr:spPr>
        <a:xfrm>
          <a:off x="76200" y="1689100"/>
          <a:ext cx="9207500" cy="48775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45831</xdr:colOff>
      <xdr:row>2</xdr:row>
      <xdr:rowOff>49640</xdr:rowOff>
    </xdr:from>
    <xdr:to>
      <xdr:col>0</xdr:col>
      <xdr:colOff>891854</xdr:colOff>
      <xdr:row>2</xdr:row>
      <xdr:rowOff>247277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31" y="329040"/>
          <a:ext cx="846023" cy="1976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folders\gv\20460xg51kl7flbslqc0k7d80000gn\T\com.microsoft.Outlook\Outlook%20Temp\Master_IdS_Outil_autodiagnostic_ISO_15189_v11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air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vaux.master.utc.fr/formations-master/ingenierie-de-la-sante/ids05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vaux.master.utc.fr/formations-master/ingenierie-de-la-sante/ids05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vaux.master.utc.fr/formations-master/ingenierie-de-la-sante/ids059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ravaux.master.utc.fr/formations-master/ingenierie-de-la-sante/ids059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travaux.master.utc.fr/formations-master/ingenierie-de-la-sante/ids05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travaux.master.utc.fr/formations-master/ingenierie-de-la-sante/ids059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travaux.master.utc.fr/formations-master/ingenierie-de-la-sante/ids059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travaux.master.utc.fr/formations-master/ingenierie-de-la-sante/ids059/(ouvre%20un%20nouvel%20onglet)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712"/>
  <sheetViews>
    <sheetView tabSelected="1" zoomScalePageLayoutView="145" workbookViewId="0">
      <selection activeCell="A24" sqref="A24:B24"/>
    </sheetView>
  </sheetViews>
  <sheetFormatPr baseColWidth="10" defaultColWidth="9.33203125" defaultRowHeight="15"/>
  <cols>
    <col min="1" max="1" width="9.109375" style="12" customWidth="1"/>
    <col min="2" max="2" width="16.44140625" style="12" customWidth="1"/>
    <col min="3" max="3" width="8" style="12" customWidth="1"/>
    <col min="4" max="4" width="6.5546875" style="12" customWidth="1"/>
    <col min="5" max="5" width="7" style="12" customWidth="1"/>
    <col min="6" max="6" width="8.44140625" style="12" customWidth="1"/>
    <col min="7" max="7" width="8" style="12" customWidth="1"/>
    <col min="8" max="8" width="8.88671875" style="11" customWidth="1"/>
    <col min="9" max="9" width="16.44140625" style="11" customWidth="1"/>
    <col min="77" max="16384" width="9.33203125" style="12"/>
  </cols>
  <sheetData>
    <row r="1" spans="1:76" s="247" customFormat="1" ht="12" customHeight="1">
      <c r="A1" s="514" t="s">
        <v>309</v>
      </c>
      <c r="B1" s="514"/>
      <c r="C1" s="514"/>
      <c r="D1" s="514"/>
      <c r="E1" s="514"/>
      <c r="F1" s="460"/>
      <c r="G1" s="461"/>
      <c r="H1" s="461"/>
      <c r="I1" s="481" t="s">
        <v>214</v>
      </c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</row>
    <row r="2" spans="1:76" s="13" customFormat="1" ht="9" customHeight="1">
      <c r="A2" s="462" t="s">
        <v>355</v>
      </c>
      <c r="B2" s="463"/>
      <c r="C2" s="463"/>
      <c r="D2" s="464"/>
      <c r="E2" s="465"/>
      <c r="F2" s="463"/>
      <c r="G2" s="466"/>
      <c r="H2" s="467"/>
      <c r="I2" s="468" t="s">
        <v>39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</row>
    <row r="3" spans="1:76" ht="18.95" customHeight="1">
      <c r="A3" s="469"/>
      <c r="B3" s="470"/>
      <c r="C3" s="542" t="s">
        <v>367</v>
      </c>
      <c r="D3" s="543"/>
      <c r="E3" s="543"/>
      <c r="F3" s="543"/>
      <c r="G3" s="543"/>
      <c r="H3" s="543"/>
      <c r="I3" s="544"/>
    </row>
    <row r="4" spans="1:76" s="31" customFormat="1" ht="24.95" customHeight="1">
      <c r="A4" s="471"/>
      <c r="B4" s="472"/>
      <c r="C4" s="487" t="s">
        <v>330</v>
      </c>
      <c r="D4" s="488"/>
      <c r="E4" s="488"/>
      <c r="F4" s="488"/>
      <c r="G4" s="488"/>
      <c r="H4" s="488"/>
      <c r="I4" s="489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</row>
    <row r="5" spans="1:76" ht="12.95" customHeight="1">
      <c r="A5" s="503" t="s">
        <v>44</v>
      </c>
      <c r="B5" s="503"/>
      <c r="C5" s="503"/>
      <c r="D5" s="503"/>
      <c r="E5" s="503"/>
      <c r="F5" s="503"/>
      <c r="G5" s="503"/>
      <c r="H5" s="503"/>
      <c r="I5" s="503"/>
    </row>
    <row r="6" spans="1:76" ht="17.100000000000001" customHeight="1">
      <c r="A6" s="504" t="s">
        <v>67</v>
      </c>
      <c r="B6" s="505"/>
      <c r="C6" s="505"/>
      <c r="D6" s="515"/>
      <c r="E6" s="516"/>
      <c r="F6" s="516"/>
      <c r="G6" s="516"/>
      <c r="H6" s="516"/>
      <c r="I6" s="517"/>
    </row>
    <row r="7" spans="1:76" ht="17.100000000000001" customHeight="1">
      <c r="A7" s="490" t="s">
        <v>324</v>
      </c>
      <c r="B7" s="491"/>
      <c r="C7" s="491"/>
      <c r="D7" s="492"/>
      <c r="E7" s="493"/>
      <c r="F7" s="493"/>
      <c r="G7" s="493"/>
      <c r="H7" s="493"/>
      <c r="I7" s="494"/>
    </row>
    <row r="8" spans="1:76">
      <c r="A8" s="495" t="s">
        <v>54</v>
      </c>
      <c r="B8" s="496"/>
      <c r="C8" s="496"/>
      <c r="D8" s="497" t="s">
        <v>365</v>
      </c>
      <c r="E8" s="498"/>
      <c r="F8" s="498"/>
      <c r="G8" s="498"/>
      <c r="H8" s="499" t="s">
        <v>366</v>
      </c>
      <c r="I8" s="500"/>
    </row>
    <row r="9" spans="1:76" s="75" customFormat="1" ht="6" customHeight="1">
      <c r="A9" s="501"/>
      <c r="B9" s="501"/>
      <c r="C9" s="501"/>
      <c r="D9" s="501"/>
      <c r="E9" s="501"/>
      <c r="F9" s="501"/>
      <c r="G9" s="501"/>
      <c r="H9" s="501"/>
      <c r="I9" s="501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</row>
    <row r="10" spans="1:76" ht="23.1" customHeight="1">
      <c r="A10" s="518" t="s">
        <v>20</v>
      </c>
      <c r="B10" s="519"/>
      <c r="C10" s="519"/>
      <c r="D10" s="519"/>
      <c r="E10" s="519"/>
      <c r="F10" s="519"/>
      <c r="G10" s="519"/>
      <c r="H10" s="519"/>
      <c r="I10" s="520"/>
    </row>
    <row r="11" spans="1:76" ht="54.95" customHeight="1">
      <c r="A11" s="521" t="s">
        <v>215</v>
      </c>
      <c r="B11" s="522"/>
      <c r="C11" s="522"/>
      <c r="D11" s="522"/>
      <c r="E11" s="522"/>
      <c r="F11" s="522"/>
      <c r="G11" s="522"/>
      <c r="H11" s="522"/>
      <c r="I11" s="523"/>
    </row>
    <row r="12" spans="1:76" ht="27" customHeight="1">
      <c r="A12" s="529" t="s">
        <v>146</v>
      </c>
      <c r="B12" s="530"/>
      <c r="C12" s="530"/>
      <c r="D12" s="530"/>
      <c r="E12" s="530"/>
      <c r="F12" s="530"/>
      <c r="G12" s="530"/>
      <c r="H12" s="530"/>
      <c r="I12" s="531"/>
    </row>
    <row r="13" spans="1:76" ht="56.25" customHeight="1">
      <c r="A13" s="529" t="s">
        <v>211</v>
      </c>
      <c r="B13" s="530"/>
      <c r="C13" s="530"/>
      <c r="D13" s="530"/>
      <c r="E13" s="530"/>
      <c r="F13" s="530"/>
      <c r="G13" s="530"/>
      <c r="H13" s="530"/>
      <c r="I13" s="531"/>
    </row>
    <row r="14" spans="1:76" ht="15" customHeight="1">
      <c r="A14" s="532" t="s">
        <v>73</v>
      </c>
      <c r="B14" s="533"/>
      <c r="C14" s="533"/>
      <c r="D14" s="533"/>
      <c r="E14" s="533"/>
      <c r="F14" s="533"/>
      <c r="G14" s="533"/>
      <c r="H14" s="533"/>
      <c r="I14" s="534"/>
    </row>
    <row r="15" spans="1:76" ht="33" customHeight="1">
      <c r="A15" s="538" t="s">
        <v>323</v>
      </c>
      <c r="B15" s="539"/>
      <c r="C15" s="539"/>
      <c r="D15" s="539"/>
      <c r="E15" s="539"/>
      <c r="F15" s="539"/>
      <c r="G15" s="539"/>
      <c r="H15" s="527" t="s">
        <v>56</v>
      </c>
      <c r="I15" s="528"/>
    </row>
    <row r="16" spans="1:76" ht="48" customHeight="1">
      <c r="A16" s="538"/>
      <c r="B16" s="539"/>
      <c r="C16" s="539"/>
      <c r="D16" s="539"/>
      <c r="E16" s="539"/>
      <c r="F16" s="539"/>
      <c r="G16" s="539"/>
      <c r="H16" s="473"/>
      <c r="I16" s="474" t="s">
        <v>49</v>
      </c>
    </row>
    <row r="17" spans="1:76" ht="48" customHeight="1">
      <c r="A17" s="538"/>
      <c r="B17" s="539"/>
      <c r="C17" s="539"/>
      <c r="D17" s="539"/>
      <c r="E17" s="539"/>
      <c r="F17" s="539"/>
      <c r="G17" s="539"/>
      <c r="H17" s="475"/>
      <c r="I17" s="474" t="s">
        <v>57</v>
      </c>
    </row>
    <row r="18" spans="1:76" ht="67.5" customHeight="1">
      <c r="A18" s="538"/>
      <c r="B18" s="539"/>
      <c r="C18" s="539"/>
      <c r="D18" s="539"/>
      <c r="E18" s="539"/>
      <c r="F18" s="539"/>
      <c r="G18" s="539"/>
      <c r="H18" s="476"/>
      <c r="I18" s="474" t="s">
        <v>58</v>
      </c>
    </row>
    <row r="19" spans="1:76" ht="123.75" customHeight="1">
      <c r="A19" s="540"/>
      <c r="B19" s="541"/>
      <c r="C19" s="541"/>
      <c r="D19" s="541"/>
      <c r="E19" s="541"/>
      <c r="F19" s="541"/>
      <c r="G19" s="541"/>
      <c r="H19" s="477"/>
      <c r="I19" s="478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</row>
    <row r="20" spans="1:76" s="75" customFormat="1" ht="25.5" customHeight="1">
      <c r="A20" s="502" t="s">
        <v>322</v>
      </c>
      <c r="B20" s="502"/>
      <c r="C20" s="502"/>
      <c r="D20" s="502"/>
      <c r="E20" s="502"/>
      <c r="F20" s="502"/>
      <c r="G20" s="502"/>
      <c r="H20" s="502"/>
      <c r="I20" s="502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</row>
    <row r="21" spans="1:76" ht="23.1" customHeight="1">
      <c r="A21" s="535" t="s">
        <v>71</v>
      </c>
      <c r="B21" s="536"/>
      <c r="C21" s="536"/>
      <c r="D21" s="536"/>
      <c r="E21" s="536"/>
      <c r="F21" s="536"/>
      <c r="G21" s="536"/>
      <c r="H21" s="536"/>
      <c r="I21" s="537"/>
    </row>
    <row r="22" spans="1:76" ht="27.95" customHeight="1">
      <c r="A22" s="524" t="s">
        <v>53</v>
      </c>
      <c r="B22" s="525"/>
      <c r="C22" s="525"/>
      <c r="D22" s="525"/>
      <c r="E22" s="526" t="s">
        <v>137</v>
      </c>
      <c r="F22" s="526"/>
      <c r="G22" s="526"/>
      <c r="H22" s="526"/>
      <c r="I22" s="526"/>
    </row>
    <row r="23" spans="1:76" s="35" customFormat="1" ht="27" customHeight="1">
      <c r="A23" s="482" t="s">
        <v>50</v>
      </c>
      <c r="B23" s="483"/>
      <c r="C23" s="249" t="s">
        <v>59</v>
      </c>
      <c r="D23" s="244" t="s">
        <v>60</v>
      </c>
      <c r="E23" s="116" t="s">
        <v>138</v>
      </c>
      <c r="F23" s="245" t="s">
        <v>139</v>
      </c>
      <c r="G23" s="245" t="s">
        <v>140</v>
      </c>
      <c r="H23" s="484" t="s">
        <v>141</v>
      </c>
      <c r="I23" s="484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</row>
    <row r="24" spans="1:76" ht="32.1" customHeight="1">
      <c r="A24" s="485" t="s">
        <v>51</v>
      </c>
      <c r="B24" s="485"/>
      <c r="C24" s="70" t="s">
        <v>41</v>
      </c>
      <c r="D24" s="71">
        <v>1.0000000000000001E-5</v>
      </c>
      <c r="E24" s="117">
        <v>0</v>
      </c>
      <c r="F24" s="117">
        <f>E25-0.01</f>
        <v>0.28999999999999998</v>
      </c>
      <c r="G24" s="118" t="s">
        <v>21</v>
      </c>
      <c r="H24" s="486" t="s">
        <v>142</v>
      </c>
      <c r="I24" s="486"/>
    </row>
    <row r="25" spans="1:76" ht="32.1" customHeight="1">
      <c r="A25" s="485" t="s">
        <v>52</v>
      </c>
      <c r="B25" s="485"/>
      <c r="C25" s="70" t="s">
        <v>18</v>
      </c>
      <c r="D25" s="71">
        <f>MROUND((E25+F25)/2,0.1)</f>
        <v>0.4</v>
      </c>
      <c r="E25" s="99">
        <v>0.3</v>
      </c>
      <c r="F25" s="117">
        <f>E26-0.01</f>
        <v>0.59</v>
      </c>
      <c r="G25" s="118" t="s">
        <v>143</v>
      </c>
      <c r="H25" s="486" t="s">
        <v>155</v>
      </c>
      <c r="I25" s="486"/>
    </row>
    <row r="26" spans="1:76" ht="32.1" customHeight="1">
      <c r="A26" s="485" t="s">
        <v>74</v>
      </c>
      <c r="B26" s="485"/>
      <c r="C26" s="70" t="s">
        <v>118</v>
      </c>
      <c r="D26" s="71">
        <f>MROUND((E26+F26)/2,0.1)</f>
        <v>0.70000000000000007</v>
      </c>
      <c r="E26" s="99">
        <v>0.6</v>
      </c>
      <c r="F26" s="117">
        <f>E27-0.01</f>
        <v>0.89</v>
      </c>
      <c r="G26" s="118" t="s">
        <v>281</v>
      </c>
      <c r="H26" s="486" t="s">
        <v>154</v>
      </c>
      <c r="I26" s="486"/>
    </row>
    <row r="27" spans="1:76" ht="32.1" customHeight="1">
      <c r="A27" s="485" t="s">
        <v>119</v>
      </c>
      <c r="B27" s="485"/>
      <c r="C27" s="70" t="s">
        <v>156</v>
      </c>
      <c r="D27" s="71">
        <v>1</v>
      </c>
      <c r="E27" s="99">
        <v>0.9</v>
      </c>
      <c r="F27" s="117">
        <v>1</v>
      </c>
      <c r="G27" s="118" t="s">
        <v>22</v>
      </c>
      <c r="H27" s="486" t="s">
        <v>144</v>
      </c>
      <c r="I27" s="486"/>
    </row>
    <row r="28" spans="1:76" s="13" customFormat="1" ht="32.1" customHeight="1">
      <c r="A28" s="509" t="s">
        <v>167</v>
      </c>
      <c r="B28" s="510"/>
      <c r="C28" s="70" t="s">
        <v>45</v>
      </c>
      <c r="D28" s="71" t="s">
        <v>46</v>
      </c>
      <c r="E28" s="511" t="s">
        <v>160</v>
      </c>
      <c r="F28" s="512"/>
      <c r="G28" s="512"/>
      <c r="H28" s="512"/>
      <c r="I28" s="513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</row>
    <row r="29" spans="1:76" s="82" customFormat="1" ht="6.95" customHeight="1">
      <c r="A29" s="76"/>
      <c r="B29" s="76"/>
      <c r="C29" s="77"/>
      <c r="D29" s="78"/>
      <c r="E29" s="79"/>
      <c r="F29" s="79"/>
      <c r="G29" s="80"/>
      <c r="H29" s="81"/>
      <c r="I29" s="81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</row>
    <row r="30" spans="1:76" s="248" customFormat="1" ht="12.95" customHeight="1">
      <c r="A30" s="506" t="s">
        <v>321</v>
      </c>
      <c r="B30" s="507"/>
      <c r="C30" s="507"/>
      <c r="D30" s="507"/>
      <c r="E30" s="507"/>
      <c r="F30" s="507"/>
      <c r="G30" s="507"/>
      <c r="H30" s="507"/>
      <c r="I30" s="508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</row>
    <row r="31" spans="1:76" customFormat="1"/>
    <row r="32" spans="1:76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</sheetData>
  <sheetProtection sheet="1" objects="1" scenarios="1" formatCells="0" formatColumns="0" formatRows="0"/>
  <mergeCells count="36">
    <mergeCell ref="A1:E1"/>
    <mergeCell ref="D6:I6"/>
    <mergeCell ref="A10:I10"/>
    <mergeCell ref="A11:I11"/>
    <mergeCell ref="A22:D22"/>
    <mergeCell ref="E22:I22"/>
    <mergeCell ref="H15:I15"/>
    <mergeCell ref="A12:I12"/>
    <mergeCell ref="A13:I13"/>
    <mergeCell ref="A14:I14"/>
    <mergeCell ref="A21:I21"/>
    <mergeCell ref="A15:G19"/>
    <mergeCell ref="C3:I3"/>
    <mergeCell ref="A30:I30"/>
    <mergeCell ref="A25:B25"/>
    <mergeCell ref="H25:I25"/>
    <mergeCell ref="A26:B26"/>
    <mergeCell ref="H26:I26"/>
    <mergeCell ref="A27:B27"/>
    <mergeCell ref="H27:I27"/>
    <mergeCell ref="A28:B28"/>
    <mergeCell ref="E28:I28"/>
    <mergeCell ref="A23:B23"/>
    <mergeCell ref="H23:I23"/>
    <mergeCell ref="A24:B24"/>
    <mergeCell ref="H24:I24"/>
    <mergeCell ref="C4:I4"/>
    <mergeCell ref="A7:C7"/>
    <mergeCell ref="D7:I7"/>
    <mergeCell ref="A8:C8"/>
    <mergeCell ref="D8:G8"/>
    <mergeCell ref="H8:I8"/>
    <mergeCell ref="A9:I9"/>
    <mergeCell ref="A20:I20"/>
    <mergeCell ref="A5:I5"/>
    <mergeCell ref="A6:C6"/>
  </mergeCells>
  <phoneticPr fontId="37" type="noConversion"/>
  <dataValidations xWindow="1231" yWindow="293" count="7">
    <dataValidation allowBlank="1" showInputMessage="1" showErrorMessage="1" prompt="Vous pouvez modifier cette limite (conservez la cohérence...)" sqref="E28:E29"/>
    <dataValidation allowBlank="1" showInputMessage="1" showErrorMessage="1" prompt="Indiquez le téléphone" sqref="H8"/>
    <dataValidation allowBlank="1" showInputMessage="1" showErrorMessage="1" prompt="Indiquez l'email" sqref="D8"/>
    <dataValidation type="decimal" allowBlank="1" showErrorMessage="1" error="Choisissez une valeur compatible !..." prompt="Vous pouvez modifier cette limite (conservez la cohérence...)" sqref="E25:E26">
      <formula1>E24+0.01</formula1>
      <formula2>F25</formula2>
    </dataValidation>
    <dataValidation type="decimal" showErrorMessage="1" error="Choisissez une valeur compatible !..." prompt="Vous pouvez modifier cette limite (conservez la cohérence...)" sqref="E27">
      <formula1>E26+0.01</formula1>
      <formula2>F27</formula2>
    </dataValidation>
    <dataValidation allowBlank="1" showInputMessage="1" showErrorMessage="1" prompt="Indiquez le nom de l'établissement concerné par le diagnostic" sqref="D6:I6"/>
    <dataValidation allowBlank="1" showInputMessage="1" showErrorMessage="1" prompt="Indiquez les NOM et Prénom de la personne Responsable ou en charge du système de management qualité (SMQ)" sqref="D7:I7"/>
  </dataValidations>
  <hyperlinks>
    <hyperlink ref="A1" r:id="rId1"/>
  </hyperlinks>
  <printOptions horizontalCentered="1"/>
  <pageMargins left="0.4" right="0.4" top="0" bottom="0.55000000000000004" header="0" footer="0.36000000000000004"/>
  <pageSetup paperSize="9" scale="85" orientation="portrait" r:id="rId2"/>
  <headerFooter alignWithMargins="0">
    <oddFooter>&amp;L&amp;"Arial Italique,Italique"&amp;6&amp;K000000Fichier : &amp;F&amp;C&amp;"Arial Italique,Italique"&amp;6&amp;K000000Onglet : &amp;A&amp;R&amp;"Arial Italique,Italique"&amp;6&amp;K000000Date d’impression : &amp;D - Page n° &amp;P/&amp;N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 enableFormatConditionsCalculation="0"/>
  <dimension ref="A1:CU1036"/>
  <sheetViews>
    <sheetView showGridLines="0" zoomScaleSheetLayoutView="115" workbookViewId="0">
      <selection sqref="A1:C1"/>
    </sheetView>
  </sheetViews>
  <sheetFormatPr baseColWidth="10" defaultRowHeight="15"/>
  <cols>
    <col min="1" max="1" width="4" style="28" customWidth="1"/>
    <col min="2" max="2" width="41.109375" style="28" customWidth="1"/>
    <col min="3" max="3" width="9.109375" style="28" customWidth="1"/>
    <col min="4" max="4" width="5.33203125" style="28" customWidth="1"/>
    <col min="5" max="5" width="20.5546875" style="28" customWidth="1"/>
    <col min="6" max="6" width="14.6640625" style="28" customWidth="1"/>
    <col min="7" max="7" width="17.5546875" style="28" customWidth="1"/>
    <col min="8" max="8" width="15" customWidth="1"/>
    <col min="9" max="9" width="55.6640625" customWidth="1"/>
    <col min="10" max="10" width="24" customWidth="1"/>
    <col min="14" max="14" width="16" customWidth="1"/>
    <col min="15" max="15" width="14.109375" customWidth="1"/>
    <col min="16" max="16" width="11.5546875" customWidth="1"/>
  </cols>
  <sheetData>
    <row r="1" spans="1:99" s="69" customFormat="1" ht="12" customHeight="1">
      <c r="A1" s="586" t="s">
        <v>309</v>
      </c>
      <c r="B1" s="586"/>
      <c r="C1" s="586"/>
      <c r="D1" s="29"/>
      <c r="E1" s="29"/>
      <c r="F1" s="29"/>
      <c r="G1" s="125" t="str">
        <f>'Mode d''emploi'!$I$1</f>
        <v xml:space="preserve">© GOSSIN Georgie
</v>
      </c>
      <c r="R1" s="204"/>
      <c r="S1" s="204"/>
      <c r="T1" s="204"/>
      <c r="U1" s="204"/>
      <c r="V1" s="204"/>
      <c r="W1" s="204"/>
      <c r="X1" s="204"/>
      <c r="Y1" s="204"/>
    </row>
    <row r="2" spans="1:99" s="86" customFormat="1" ht="12" customHeight="1">
      <c r="A2" s="84" t="str">
        <f>'Mode d''emploi'!A2</f>
        <v>Document d'appui à la déclaration première partie de conformité à la norme ISO EN NF 22870: 2017</v>
      </c>
      <c r="B2" s="84"/>
      <c r="C2" s="85"/>
      <c r="D2" s="85"/>
      <c r="E2" s="32"/>
      <c r="F2" s="32"/>
      <c r="G2" s="32" t="s">
        <v>0</v>
      </c>
      <c r="R2" s="205"/>
      <c r="S2" s="205"/>
      <c r="T2" s="205"/>
      <c r="U2" s="205"/>
      <c r="V2" s="205"/>
      <c r="W2" s="205"/>
      <c r="X2" s="205"/>
      <c r="Y2" s="205"/>
    </row>
    <row r="3" spans="1:99" ht="18">
      <c r="A3" s="547" t="str">
        <f>'Mode d''emploi'!C3</f>
        <v xml:space="preserve">   DIAGNOSTIC selon la norme ISO EN NF 22870 : 2017</v>
      </c>
      <c r="B3" s="548"/>
      <c r="C3" s="548"/>
      <c r="D3" s="548"/>
      <c r="E3" s="548"/>
      <c r="F3" s="548"/>
      <c r="G3" s="549"/>
      <c r="R3" s="204"/>
      <c r="S3" s="206"/>
      <c r="T3" s="204"/>
      <c r="U3" s="204"/>
      <c r="V3" s="204"/>
      <c r="W3" s="204"/>
      <c r="X3" s="204"/>
      <c r="Y3" s="204"/>
    </row>
    <row r="4" spans="1:99" ht="15.75" customHeight="1">
      <c r="A4" s="554" t="str">
        <f>'Mode d''emploi'!A6</f>
        <v>Organisme :</v>
      </c>
      <c r="B4" s="555"/>
      <c r="C4" s="556" t="str">
        <f>IF('Mode d''emploi'!D6="","",'Mode d''emploi'!D6)</f>
        <v/>
      </c>
      <c r="D4" s="556"/>
      <c r="E4" s="556"/>
      <c r="F4" s="556"/>
      <c r="G4" s="557"/>
      <c r="R4" s="204"/>
      <c r="S4" s="206"/>
      <c r="T4" s="204"/>
      <c r="U4" s="204"/>
      <c r="V4" s="204"/>
      <c r="W4" s="204"/>
      <c r="X4" s="204"/>
      <c r="Y4" s="204"/>
    </row>
    <row r="5" spans="1:99" ht="17.100000000000001" customHeight="1">
      <c r="A5" s="561" t="s">
        <v>133</v>
      </c>
      <c r="B5" s="562"/>
      <c r="C5" s="563"/>
      <c r="D5" s="564"/>
      <c r="E5" s="564"/>
      <c r="F5" s="575" t="s">
        <v>72</v>
      </c>
      <c r="G5" s="576"/>
      <c r="R5" s="204"/>
      <c r="S5" s="206"/>
      <c r="T5" s="204"/>
      <c r="U5" s="204"/>
      <c r="V5" s="204"/>
      <c r="W5" s="204"/>
      <c r="X5" s="204"/>
      <c r="Y5" s="204"/>
    </row>
    <row r="6" spans="1:99" ht="15" customHeight="1">
      <c r="A6" s="550" t="s">
        <v>134</v>
      </c>
      <c r="B6" s="551"/>
      <c r="C6" s="565"/>
      <c r="D6" s="565"/>
      <c r="E6" s="565"/>
      <c r="F6" s="575"/>
      <c r="G6" s="576"/>
      <c r="R6" s="204"/>
      <c r="S6" s="206"/>
      <c r="T6" s="204"/>
      <c r="U6" s="204"/>
      <c r="V6" s="204"/>
      <c r="W6" s="204"/>
      <c r="X6" s="204"/>
      <c r="Y6" s="204"/>
    </row>
    <row r="7" spans="1:99" ht="15" customHeight="1">
      <c r="A7" s="552" t="s">
        <v>135</v>
      </c>
      <c r="B7" s="553"/>
      <c r="C7" s="566"/>
      <c r="D7" s="566"/>
      <c r="E7" s="250"/>
      <c r="F7" s="575"/>
      <c r="G7" s="576"/>
      <c r="R7" s="204"/>
      <c r="S7" s="206"/>
      <c r="T7" s="204"/>
      <c r="U7" s="204"/>
      <c r="V7" s="204"/>
      <c r="W7" s="204"/>
      <c r="X7" s="204"/>
      <c r="Y7" s="204"/>
    </row>
    <row r="8" spans="1:99" ht="15" customHeight="1">
      <c r="A8" s="570" t="s">
        <v>136</v>
      </c>
      <c r="B8" s="571"/>
      <c r="C8" s="566"/>
      <c r="D8" s="566"/>
      <c r="E8" s="566"/>
      <c r="F8" s="575"/>
      <c r="G8" s="576"/>
      <c r="R8" s="204"/>
      <c r="S8" s="206"/>
      <c r="T8" s="204"/>
      <c r="U8" s="204"/>
      <c r="V8" s="204"/>
      <c r="W8" s="204"/>
      <c r="X8" s="204"/>
      <c r="Y8" s="204"/>
    </row>
    <row r="9" spans="1:99" ht="15" customHeight="1">
      <c r="A9" s="572"/>
      <c r="B9" s="573"/>
      <c r="C9" s="574"/>
      <c r="D9" s="574"/>
      <c r="E9" s="574"/>
      <c r="F9" s="577"/>
      <c r="G9" s="578"/>
      <c r="R9" s="204"/>
      <c r="S9" s="206"/>
      <c r="T9" s="204"/>
      <c r="U9" s="204"/>
      <c r="V9" s="204"/>
      <c r="W9" s="204"/>
      <c r="X9" s="204"/>
      <c r="Y9" s="204"/>
    </row>
    <row r="10" spans="1:99" s="29" customFormat="1" ht="15" customHeight="1">
      <c r="A10" s="48" t="str">
        <f>'Résultats Globaux'!$A$15</f>
        <v>Attention : 67 critères ne sont pas encore traités</v>
      </c>
      <c r="B10" s="34"/>
      <c r="C10" s="49" t="str">
        <f>'Résultats Globaux'!$E$15</f>
        <v>Information : 22 sous-articles sont déclarés - en attente -</v>
      </c>
      <c r="D10" s="33"/>
      <c r="E10" s="33"/>
      <c r="F10" s="33"/>
      <c r="G10" s="50" t="str">
        <f>'Résultats Globaux'!A12</f>
        <v/>
      </c>
      <c r="H10" s="212"/>
      <c r="I10" s="213"/>
      <c r="J10" s="213"/>
      <c r="K10" s="213"/>
      <c r="L10" s="213"/>
      <c r="M10" s="213"/>
      <c r="N10" s="213"/>
      <c r="O10" s="213"/>
      <c r="P10" s="213"/>
      <c r="Q10" s="30"/>
      <c r="R10" s="211"/>
      <c r="S10" s="210"/>
      <c r="T10" s="211"/>
      <c r="U10" s="211"/>
      <c r="V10" s="211"/>
      <c r="W10" s="211"/>
      <c r="X10" s="211"/>
      <c r="Y10" s="211"/>
    </row>
    <row r="11" spans="1:99" s="37" customFormat="1" ht="35.1" customHeight="1">
      <c r="A11" s="278" t="s">
        <v>8</v>
      </c>
      <c r="B11" s="278" t="s">
        <v>9</v>
      </c>
      <c r="C11" s="278" t="s">
        <v>10</v>
      </c>
      <c r="D11" s="278" t="s">
        <v>11</v>
      </c>
      <c r="E11" s="278" t="s">
        <v>12</v>
      </c>
      <c r="F11" s="279" t="s">
        <v>48</v>
      </c>
      <c r="G11" s="278" t="s">
        <v>13</v>
      </c>
      <c r="H11" s="214"/>
      <c r="I11" s="214"/>
      <c r="J11" s="214"/>
      <c r="K11" s="214"/>
      <c r="L11" s="214"/>
      <c r="M11" s="214"/>
      <c r="N11" s="214"/>
      <c r="O11" s="214"/>
      <c r="P11" s="214"/>
      <c r="Q11" s="215"/>
      <c r="R11" s="207"/>
      <c r="S11" s="206"/>
      <c r="T11" s="207"/>
      <c r="U11" s="207"/>
      <c r="V11" s="207"/>
      <c r="W11" s="207"/>
      <c r="X11" s="207"/>
      <c r="Y11" s="207"/>
    </row>
    <row r="12" spans="1:99" s="56" customFormat="1" ht="35.1" customHeight="1">
      <c r="A12" s="558" t="s">
        <v>14</v>
      </c>
      <c r="B12" s="559"/>
      <c r="C12" s="559"/>
      <c r="D12" s="276" t="str">
        <f>IF(COUNTIF(D13:D104,'Mode d''emploi'!$D$28)=COUNTIF(D13:D104,"&lt;&gt;"),'Mode d''emploi'!$D$28,IF(SUM(D13:D104)&gt;0,AVERAGE(D13,D70),Utilitaires!$C$2))</f>
        <v xml:space="preserve">  …</v>
      </c>
      <c r="E12" s="567" t="str">
        <f>IFERROR(VLOOKUP(G12,Utilitaires!$A$11:$B$16,2,FALSE),"")</f>
        <v>Il reste des critères à évaluer…</v>
      </c>
      <c r="F12" s="567"/>
      <c r="G12" s="277" t="str">
        <f>IFERROR(VLOOKUP(D12,Utilitaires!$A$21:$B$33,2),Utilitaires!$A$4)</f>
        <v>en attente</v>
      </c>
      <c r="H12" s="216"/>
      <c r="I12" s="216"/>
      <c r="J12" s="216"/>
      <c r="K12" s="216"/>
      <c r="L12" s="216"/>
      <c r="M12" s="216"/>
      <c r="N12" s="216"/>
      <c r="O12" s="216"/>
      <c r="P12" s="216"/>
      <c r="Q12" s="217"/>
      <c r="R12" s="208"/>
      <c r="S12" s="206"/>
      <c r="T12" s="208"/>
      <c r="U12" s="208"/>
      <c r="V12" s="208"/>
      <c r="W12" s="208"/>
      <c r="X12" s="208"/>
      <c r="Y12" s="208"/>
    </row>
    <row r="13" spans="1:99" s="68" customFormat="1" ht="35.1" customHeight="1">
      <c r="A13" s="263" t="s">
        <v>15</v>
      </c>
      <c r="B13" s="560" t="s">
        <v>75</v>
      </c>
      <c r="C13" s="560"/>
      <c r="D13" s="251" t="str">
        <f>IF(COUNTIF(D14:D69,'Mode d''emploi'!$D$28)=COUNTIF(D14:D69,"&lt;&gt;"),'Mode d''emploi'!$D$28,IF(SUM(D14:D69)&gt;0,AVERAGE(D14,D19,D23,D27,D32,D36,D39,D43,D47,D50,D53,D56,D60,D65),Utilitaires!$C$2))</f>
        <v xml:space="preserve">  …</v>
      </c>
      <c r="E13" s="579" t="str">
        <f>IFERROR(VLOOKUP(G13,Utilitaires!$A$11:$B$16,2,FALSE),"")</f>
        <v>Il reste des critères à évaluer…</v>
      </c>
      <c r="F13" s="579"/>
      <c r="G13" s="264" t="str">
        <f>IFERROR(VLOOKUP(D13,Utilitaires!$A$21:$B$33,2),Utilitaires!$A$4)</f>
        <v>en attente</v>
      </c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09"/>
      <c r="S13" s="210"/>
      <c r="T13" s="209"/>
      <c r="U13" s="209"/>
      <c r="V13" s="209"/>
      <c r="W13" s="209"/>
      <c r="X13" s="209"/>
      <c r="Y13" s="209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98"/>
      <c r="BU13" s="198"/>
      <c r="BV13" s="198"/>
      <c r="BW13" s="198"/>
      <c r="BX13" s="198"/>
      <c r="BY13" s="198"/>
      <c r="BZ13" s="198"/>
      <c r="CA13" s="198"/>
      <c r="CB13" s="198"/>
      <c r="CC13" s="198"/>
      <c r="CD13" s="198"/>
      <c r="CE13" s="198"/>
      <c r="CF13" s="198"/>
      <c r="CG13" s="198"/>
      <c r="CH13" s="198"/>
      <c r="CI13" s="198"/>
      <c r="CJ13" s="198"/>
      <c r="CK13" s="198"/>
      <c r="CL13" s="198"/>
      <c r="CM13" s="198"/>
      <c r="CN13" s="198"/>
      <c r="CO13" s="198"/>
      <c r="CP13" s="198"/>
      <c r="CQ13" s="198"/>
      <c r="CR13" s="198"/>
      <c r="CS13" s="198"/>
      <c r="CT13" s="198"/>
      <c r="CU13" s="198"/>
    </row>
    <row r="14" spans="1:99" ht="35.1" customHeight="1">
      <c r="A14" s="265" t="s">
        <v>16</v>
      </c>
      <c r="B14" s="581" t="s">
        <v>296</v>
      </c>
      <c r="C14" s="581"/>
      <c r="D14" s="252" t="str">
        <f>IF(COUNTIF(D15:D18,'Mode d''emploi'!$D$28)=COUNTIF(D15:D18,"&lt;&gt;"),'Mode d''emploi'!$D$28,IF(SUM(D15:D18)&gt;0,AVERAGE(D15:D18),Utilitaires!$C$2))</f>
        <v xml:space="preserve">  …</v>
      </c>
      <c r="E14" s="580" t="str">
        <f>IFERROR(VLOOKUP(G14,Utilitaires!$A$11:$B$16,2),"")</f>
        <v>Il reste des critères à évaluer…</v>
      </c>
      <c r="F14" s="580"/>
      <c r="G14" s="266" t="str">
        <f>IFERROR(VLOOKUP(D14,Utilitaires!$A$21:$B$33,2),"")</f>
        <v>en attente</v>
      </c>
      <c r="H14" s="30"/>
      <c r="I14" s="219"/>
      <c r="J14" s="30"/>
      <c r="K14" s="30"/>
      <c r="L14" s="30"/>
      <c r="M14" s="30"/>
      <c r="N14" s="30"/>
      <c r="O14" s="30"/>
      <c r="P14" s="30"/>
      <c r="Q14" s="30"/>
      <c r="R14" s="211"/>
      <c r="S14" s="210"/>
      <c r="T14" s="211"/>
      <c r="U14" s="211"/>
      <c r="V14" s="211"/>
      <c r="W14" s="211"/>
      <c r="X14" s="211"/>
      <c r="Y14" s="211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</row>
    <row r="15" spans="1:99" ht="35.1" customHeight="1">
      <c r="A15" s="269">
        <v>1</v>
      </c>
      <c r="B15" s="479" t="s">
        <v>219</v>
      </c>
      <c r="C15" s="254" t="s">
        <v>363</v>
      </c>
      <c r="D15" s="255" t="str">
        <f>IFERROR(VLOOKUP(C15,Utilitaires!$A$2:$C$7,3,),"")</f>
        <v xml:space="preserve">  …</v>
      </c>
      <c r="E15" s="119" t="str">
        <f>IFERROR(VLOOKUP(C15,Utilitaires!$A$2:$C$7,2,),"")</f>
        <v>Libellé du critère quand il sera choisi</v>
      </c>
      <c r="F15" s="256"/>
      <c r="G15" s="267"/>
      <c r="H15" s="220"/>
      <c r="I15" s="199"/>
      <c r="J15" s="221"/>
      <c r="K15" s="200"/>
      <c r="L15" s="222"/>
      <c r="M15" s="222"/>
      <c r="N15" s="200"/>
      <c r="O15" s="200"/>
      <c r="P15" s="199"/>
      <c r="Q15" s="27"/>
      <c r="R15" s="204"/>
      <c r="S15" s="204"/>
      <c r="T15" s="204"/>
      <c r="U15" s="204"/>
      <c r="V15" s="204"/>
      <c r="W15" s="204"/>
      <c r="X15" s="204"/>
      <c r="Y15" s="204"/>
    </row>
    <row r="16" spans="1:99" ht="35.1" customHeight="1">
      <c r="A16" s="268">
        <f>MAX($A$15:A15)+1</f>
        <v>2</v>
      </c>
      <c r="B16" s="479" t="s">
        <v>221</v>
      </c>
      <c r="C16" s="254" t="s">
        <v>363</v>
      </c>
      <c r="D16" s="255" t="str">
        <f>IFERROR(VLOOKUP(C16,Utilitaires!$A$2:$C$7,3,),"")</f>
        <v xml:space="preserve">  …</v>
      </c>
      <c r="E16" s="119" t="str">
        <f>IFERROR(VLOOKUP(C16,Utilitaires!$A$2:$C$7,2,),"")</f>
        <v>Libellé du critère quand il sera choisi</v>
      </c>
      <c r="F16" s="256"/>
      <c r="G16" s="267"/>
      <c r="H16" s="220"/>
      <c r="I16" s="221"/>
      <c r="J16" s="221"/>
      <c r="K16" s="200"/>
      <c r="L16" s="222"/>
      <c r="M16" s="222"/>
      <c r="N16" s="200"/>
      <c r="O16" s="200"/>
      <c r="P16" s="199"/>
      <c r="Q16" s="27"/>
    </row>
    <row r="17" spans="1:17" ht="35.1" customHeight="1">
      <c r="A17" s="268">
        <f>MAX($A$15:A16)+1</f>
        <v>3</v>
      </c>
      <c r="B17" s="479" t="s">
        <v>222</v>
      </c>
      <c r="C17" s="254" t="s">
        <v>363</v>
      </c>
      <c r="D17" s="255" t="str">
        <f>IFERROR(VLOOKUP(C17,Utilitaires!$A$2:$C$7,3,),"")</f>
        <v xml:space="preserve">  …</v>
      </c>
      <c r="E17" s="119" t="str">
        <f>IFERROR(VLOOKUP(C17,Utilitaires!$A$2:$C$7,2,),"")</f>
        <v>Libellé du critère quand il sera choisi</v>
      </c>
      <c r="F17" s="256"/>
      <c r="G17" s="267"/>
      <c r="H17" s="220"/>
      <c r="I17" s="200"/>
      <c r="J17" s="200"/>
      <c r="K17" s="200"/>
      <c r="L17" s="222"/>
      <c r="M17" s="222"/>
      <c r="N17" s="200"/>
      <c r="O17" s="200"/>
      <c r="P17" s="199"/>
      <c r="Q17" s="27"/>
    </row>
    <row r="18" spans="1:17" s="58" customFormat="1" ht="35.1" customHeight="1">
      <c r="A18" s="268">
        <f>MAX($A$15:A17)+1</f>
        <v>4</v>
      </c>
      <c r="B18" s="479" t="s">
        <v>220</v>
      </c>
      <c r="C18" s="254" t="s">
        <v>363</v>
      </c>
      <c r="D18" s="255" t="str">
        <f>IFERROR(VLOOKUP(C18,Utilitaires!$A$2:$C$7,3,),"")</f>
        <v xml:space="preserve">  …</v>
      </c>
      <c r="E18" s="119" t="str">
        <f>IFERROR(VLOOKUP(C18,Utilitaires!$A$2:$C$7,2,),"")</f>
        <v>Libellé du critère quand il sera choisi</v>
      </c>
      <c r="F18" s="256"/>
      <c r="G18" s="267"/>
      <c r="H18" s="220"/>
      <c r="I18" s="199"/>
      <c r="J18" s="203"/>
      <c r="K18" s="200"/>
      <c r="L18" s="201"/>
      <c r="M18" s="201"/>
      <c r="N18" s="199"/>
      <c r="O18" s="199"/>
      <c r="P18" s="199"/>
      <c r="Q18" s="27"/>
    </row>
    <row r="19" spans="1:17" s="141" customFormat="1" ht="35.1" customHeight="1">
      <c r="A19" s="265" t="s">
        <v>17</v>
      </c>
      <c r="B19" s="581" t="s">
        <v>76</v>
      </c>
      <c r="C19" s="581"/>
      <c r="D19" s="252" t="str">
        <f>IF(COUNTIF(D20:D22,'Mode d''emploi'!$D$28)=COUNTIF(D20:D22,"&lt;&gt;"),'Mode d''emploi'!$D$28,IF(SUM(D20:D22)&gt;0,AVERAGE(D20:D22),Utilitaires!$C$2))</f>
        <v xml:space="preserve">  …</v>
      </c>
      <c r="E19" s="580" t="str">
        <f>IFERROR(VLOOKUP(G19,Utilitaires!$A$11:$B$16,2),"")</f>
        <v>Il reste des critères à évaluer…</v>
      </c>
      <c r="F19" s="580"/>
      <c r="G19" s="266" t="str">
        <f>IFERROR(VLOOKUP(D19,Utilitaires!$A$21:$B$33,2),"")</f>
        <v>en attente</v>
      </c>
      <c r="H19" s="220"/>
      <c r="I19" s="223"/>
      <c r="J19" s="224"/>
      <c r="K19" s="225"/>
      <c r="L19" s="226"/>
      <c r="M19" s="226"/>
      <c r="N19" s="224"/>
      <c r="O19" s="224"/>
      <c r="P19" s="227"/>
      <c r="Q19" s="228"/>
    </row>
    <row r="20" spans="1:17" ht="35.1" customHeight="1">
      <c r="A20" s="268">
        <f>MAX($A$15,A18)+1</f>
        <v>5</v>
      </c>
      <c r="B20" s="253" t="s">
        <v>223</v>
      </c>
      <c r="C20" s="254" t="s">
        <v>363</v>
      </c>
      <c r="D20" s="255" t="str">
        <f>IFERROR(VLOOKUP(C20,Utilitaires!$A$2:$C$7,3,),"")</f>
        <v xml:space="preserve">  …</v>
      </c>
      <c r="E20" s="119" t="str">
        <f>IFERROR(VLOOKUP(C20,Utilitaires!$A$2:$C$7,2,),"")</f>
        <v>Libellé du critère quand il sera choisi</v>
      </c>
      <c r="F20" s="256"/>
      <c r="G20" s="267"/>
      <c r="H20" s="220"/>
      <c r="I20" s="199"/>
      <c r="J20" s="203"/>
      <c r="K20" s="200"/>
      <c r="L20" s="201"/>
      <c r="M20" s="201"/>
      <c r="N20" s="199"/>
      <c r="O20" s="199"/>
      <c r="P20" s="199"/>
      <c r="Q20" s="27"/>
    </row>
    <row r="21" spans="1:17" s="69" customFormat="1" ht="35.1" customHeight="1">
      <c r="A21" s="268">
        <f>MAX($A$15,A20)+1</f>
        <v>6</v>
      </c>
      <c r="B21" s="253" t="s">
        <v>225</v>
      </c>
      <c r="C21" s="254" t="s">
        <v>363</v>
      </c>
      <c r="D21" s="255" t="str">
        <f>IFERROR(VLOOKUP(C21,Utilitaires!$A$2:$C$7,3,),"")</f>
        <v xml:space="preserve">  …</v>
      </c>
      <c r="E21" s="119" t="str">
        <f>IFERROR(VLOOKUP(C21,Utilitaires!$A$2:$C$7,2,),"")</f>
        <v>Libellé du critère quand il sera choisi</v>
      </c>
      <c r="F21" s="256"/>
      <c r="G21" s="267"/>
      <c r="H21" s="220"/>
      <c r="I21" s="199"/>
      <c r="J21" s="199"/>
      <c r="K21" s="200"/>
      <c r="L21" s="201"/>
      <c r="M21" s="201"/>
      <c r="N21" s="199"/>
      <c r="O21" s="199"/>
      <c r="P21" s="199"/>
      <c r="Q21" s="27"/>
    </row>
    <row r="22" spans="1:17" ht="35.1" customHeight="1">
      <c r="A22" s="268">
        <f>MAX($A$15,A21)+1</f>
        <v>7</v>
      </c>
      <c r="B22" s="257" t="s">
        <v>224</v>
      </c>
      <c r="C22" s="254" t="s">
        <v>363</v>
      </c>
      <c r="D22" s="255" t="str">
        <f>IFERROR(VLOOKUP(C22,Utilitaires!$A$2:$C$7,3,),"")</f>
        <v xml:space="preserve">  …</v>
      </c>
      <c r="E22" s="119" t="str">
        <f>IFERROR(VLOOKUP(C22,Utilitaires!$A$2:$C$7,2,),"")</f>
        <v>Libellé du critère quand il sera choisi</v>
      </c>
      <c r="F22" s="256"/>
      <c r="G22" s="267"/>
      <c r="H22" s="220"/>
      <c r="I22" s="199"/>
      <c r="J22" s="203"/>
      <c r="K22" s="200"/>
      <c r="L22" s="201"/>
      <c r="M22" s="201"/>
      <c r="N22" s="199"/>
      <c r="O22" s="199"/>
      <c r="P22" s="199"/>
      <c r="Q22" s="27"/>
    </row>
    <row r="23" spans="1:17" s="141" customFormat="1" ht="35.1" customHeight="1">
      <c r="A23" s="265" t="s">
        <v>61</v>
      </c>
      <c r="B23" s="581" t="s">
        <v>202</v>
      </c>
      <c r="C23" s="581"/>
      <c r="D23" s="252" t="str">
        <f>IF(COUNTIF(D24:D26,'Mode d''emploi'!$D$28)=COUNTIF(D24:D26,"&lt;&gt;"),'Mode d''emploi'!$D$28,IF(SUM(D24:D26)&gt;0,AVERAGE(D24:D26),Utilitaires!$C$2))</f>
        <v xml:space="preserve">  …</v>
      </c>
      <c r="E23" s="580" t="str">
        <f>IFERROR(VLOOKUP(G23,Utilitaires!$A$11:$B$16,2),"")</f>
        <v>Il reste des critères à évaluer…</v>
      </c>
      <c r="F23" s="580"/>
      <c r="G23" s="266" t="str">
        <f>IFERROR(VLOOKUP(D23,Utilitaires!$A$21:$B$33,2),"")</f>
        <v>en attente</v>
      </c>
      <c r="H23" s="220"/>
      <c r="I23" s="223"/>
      <c r="J23" s="224"/>
      <c r="K23" s="225"/>
      <c r="L23" s="226"/>
      <c r="M23" s="226"/>
      <c r="N23" s="224"/>
      <c r="O23" s="224"/>
      <c r="P23" s="227"/>
      <c r="Q23" s="228"/>
    </row>
    <row r="24" spans="1:17" ht="35.1" customHeight="1">
      <c r="A24" s="269">
        <f>MAX($A$15:A23)+1</f>
        <v>8</v>
      </c>
      <c r="B24" s="479" t="s">
        <v>226</v>
      </c>
      <c r="C24" s="254" t="s">
        <v>363</v>
      </c>
      <c r="D24" s="255" t="str">
        <f>IFERROR(VLOOKUP(C24,Utilitaires!$A$2:$C$7,3,),"")</f>
        <v xml:space="preserve">  …</v>
      </c>
      <c r="E24" s="119" t="str">
        <f>IFERROR(VLOOKUP(C24,Utilitaires!$A$2:$C$7,2,),"")</f>
        <v>Libellé du critère quand il sera choisi</v>
      </c>
      <c r="F24" s="256"/>
      <c r="G24" s="267"/>
      <c r="H24" s="220"/>
      <c r="I24" s="203"/>
      <c r="J24" s="203"/>
      <c r="K24" s="200"/>
      <c r="L24" s="201"/>
      <c r="M24" s="201"/>
      <c r="N24" s="199"/>
      <c r="O24" s="199"/>
      <c r="P24" s="199"/>
      <c r="Q24" s="27"/>
    </row>
    <row r="25" spans="1:17" s="60" customFormat="1" ht="35.1" customHeight="1">
      <c r="A25" s="268">
        <f>MAX($A$15,A24)+1</f>
        <v>9</v>
      </c>
      <c r="B25" s="479" t="s">
        <v>228</v>
      </c>
      <c r="C25" s="254" t="s">
        <v>363</v>
      </c>
      <c r="D25" s="255" t="str">
        <f>IFERROR(VLOOKUP(C25,Utilitaires!$A$2:$C$7,3,),"")</f>
        <v xml:space="preserve">  …</v>
      </c>
      <c r="E25" s="119" t="str">
        <f>IFERROR(VLOOKUP(C25,Utilitaires!$A$2:$C$7,2,),"")</f>
        <v>Libellé du critère quand il sera choisi</v>
      </c>
      <c r="F25" s="256"/>
      <c r="G25" s="267"/>
      <c r="H25" s="220"/>
      <c r="I25" s="203"/>
      <c r="J25" s="203"/>
      <c r="K25" s="200"/>
      <c r="L25" s="201"/>
      <c r="M25" s="201"/>
      <c r="N25" s="199"/>
      <c r="O25" s="199"/>
      <c r="P25" s="199"/>
      <c r="Q25" s="27"/>
    </row>
    <row r="26" spans="1:17" s="60" customFormat="1" ht="35.1" customHeight="1">
      <c r="A26" s="268">
        <f t="shared" ref="A26" si="0">MAX($A$15,A25)+1</f>
        <v>10</v>
      </c>
      <c r="B26" s="479" t="s">
        <v>227</v>
      </c>
      <c r="C26" s="254" t="s">
        <v>363</v>
      </c>
      <c r="D26" s="255" t="str">
        <f>IFERROR(VLOOKUP(C26,Utilitaires!$A$2:$C$7,3,),"")</f>
        <v xml:space="preserve">  …</v>
      </c>
      <c r="E26" s="119" t="str">
        <f>IFERROR(VLOOKUP(C26,Utilitaires!$A$2:$C$7,2,),"")</f>
        <v>Libellé du critère quand il sera choisi</v>
      </c>
      <c r="F26" s="256"/>
      <c r="G26" s="267"/>
      <c r="H26" s="220"/>
      <c r="I26" s="199"/>
      <c r="J26" s="203"/>
      <c r="K26" s="200"/>
      <c r="L26" s="201"/>
      <c r="M26" s="201"/>
      <c r="N26" s="199"/>
      <c r="O26" s="199"/>
      <c r="P26" s="199"/>
      <c r="Q26" s="27"/>
    </row>
    <row r="27" spans="1:17" s="141" customFormat="1" ht="35.1" customHeight="1">
      <c r="A27" s="265" t="s">
        <v>62</v>
      </c>
      <c r="B27" s="581" t="s">
        <v>77</v>
      </c>
      <c r="C27" s="581"/>
      <c r="D27" s="252" t="str">
        <f>IF(COUNTIF(D28:D30,'Mode d''emploi'!$D$28)=COUNTIF(D28:D30,"&lt;&gt;"),'Mode d''emploi'!$D$28,IF(SUM(D28:D30)&gt;0,AVERAGE(D28:D30),Utilitaires!$C$2))</f>
        <v xml:space="preserve">  …</v>
      </c>
      <c r="E27" s="580" t="str">
        <f>IFERROR(VLOOKUP(G27,Utilitaires!$A$11:$B$16,2),"")</f>
        <v>Il reste des critères à évaluer…</v>
      </c>
      <c r="F27" s="580"/>
      <c r="G27" s="266" t="str">
        <f>IFERROR(VLOOKUP(D27,Utilitaires!$A$21:$B$33,2),"")</f>
        <v>en attente</v>
      </c>
      <c r="H27" s="220"/>
      <c r="I27" s="223"/>
      <c r="J27" s="224"/>
      <c r="K27" s="225"/>
      <c r="L27" s="226"/>
      <c r="M27" s="226"/>
      <c r="N27" s="224"/>
      <c r="O27" s="224"/>
      <c r="P27" s="227"/>
      <c r="Q27" s="228"/>
    </row>
    <row r="28" spans="1:17" ht="35.1" customHeight="1">
      <c r="A28" s="269">
        <f>MAX($A$15:A27)+1</f>
        <v>11</v>
      </c>
      <c r="B28" s="253" t="s">
        <v>230</v>
      </c>
      <c r="C28" s="254" t="s">
        <v>363</v>
      </c>
      <c r="D28" s="255" t="str">
        <f>IFERROR(VLOOKUP(C28,Utilitaires!$A$2:$C$7,3,),"")</f>
        <v xml:space="preserve">  …</v>
      </c>
      <c r="E28" s="119" t="str">
        <f>IFERROR(VLOOKUP(C28,Utilitaires!$A$2:$C$7,2,),"")</f>
        <v>Libellé du critère quand il sera choisi</v>
      </c>
      <c r="F28" s="256"/>
      <c r="G28" s="267"/>
      <c r="H28" s="220"/>
      <c r="I28" s="229"/>
      <c r="J28" s="229"/>
      <c r="K28" s="229"/>
      <c r="L28" s="230"/>
      <c r="M28" s="230"/>
      <c r="N28" s="229"/>
      <c r="O28" s="229"/>
      <c r="P28" s="229"/>
      <c r="Q28" s="27"/>
    </row>
    <row r="29" spans="1:17" ht="35.1" customHeight="1">
      <c r="A29" s="269">
        <f>MAX($A$15:A28)+1</f>
        <v>12</v>
      </c>
      <c r="B29" s="253" t="s">
        <v>231</v>
      </c>
      <c r="C29" s="254" t="s">
        <v>363</v>
      </c>
      <c r="D29" s="255" t="str">
        <f>IFERROR(VLOOKUP(C29,Utilitaires!$A$2:$C$7,3,),"")</f>
        <v xml:space="preserve">  …</v>
      </c>
      <c r="E29" s="119" t="str">
        <f>IFERROR(VLOOKUP(C29,Utilitaires!$A$2:$C$7,2,),"")</f>
        <v>Libellé du critère quand il sera choisi</v>
      </c>
      <c r="F29" s="256"/>
      <c r="G29" s="267"/>
      <c r="H29" s="220"/>
      <c r="I29" s="199"/>
      <c r="J29" s="199"/>
      <c r="K29" s="200"/>
      <c r="L29" s="201"/>
      <c r="M29" s="201"/>
      <c r="N29" s="199"/>
      <c r="O29" s="199"/>
      <c r="P29" s="199"/>
      <c r="Q29" s="27"/>
    </row>
    <row r="30" spans="1:17" ht="35.1" customHeight="1">
      <c r="A30" s="269">
        <f>MAX($A$15:A29)+1</f>
        <v>13</v>
      </c>
      <c r="B30" s="253" t="s">
        <v>229</v>
      </c>
      <c r="C30" s="254" t="s">
        <v>363</v>
      </c>
      <c r="D30" s="255" t="str">
        <f>IFERROR(VLOOKUP(C30,Utilitaires!$A$2:$C$7,3,),"")</f>
        <v xml:space="preserve">  …</v>
      </c>
      <c r="E30" s="119" t="str">
        <f>IFERROR(VLOOKUP(C30,Utilitaires!$A$2:$C$7,2,),"")</f>
        <v>Libellé du critère quand il sera choisi</v>
      </c>
      <c r="F30" s="256"/>
      <c r="G30" s="267"/>
      <c r="H30" s="220"/>
      <c r="I30" s="199"/>
      <c r="J30" s="199"/>
      <c r="K30" s="200"/>
      <c r="L30" s="201"/>
      <c r="M30" s="201"/>
      <c r="N30" s="199"/>
      <c r="O30" s="199"/>
      <c r="P30" s="199"/>
      <c r="Q30" s="27"/>
    </row>
    <row r="31" spans="1:17" s="141" customFormat="1" ht="35.1" customHeight="1">
      <c r="A31" s="265" t="s">
        <v>78</v>
      </c>
      <c r="B31" s="581" t="s">
        <v>353</v>
      </c>
      <c r="C31" s="581"/>
      <c r="D31" s="252"/>
      <c r="E31" s="580"/>
      <c r="F31" s="580"/>
      <c r="G31" s="266"/>
      <c r="H31" s="220"/>
      <c r="I31" s="231"/>
      <c r="J31" s="224"/>
      <c r="K31" s="225"/>
      <c r="L31" s="226"/>
      <c r="M31" s="226"/>
      <c r="N31" s="224"/>
      <c r="O31" s="224"/>
      <c r="P31" s="227"/>
      <c r="Q31" s="228"/>
    </row>
    <row r="32" spans="1:17" s="141" customFormat="1" ht="35.1" customHeight="1">
      <c r="A32" s="265" t="s">
        <v>79</v>
      </c>
      <c r="B32" s="581" t="s">
        <v>80</v>
      </c>
      <c r="C32" s="581"/>
      <c r="D32" s="252" t="str">
        <f>IF(COUNTIF(D33:D35,'Mode d''emploi'!$D$28)=COUNTIF(D33:D35,"&lt;&gt;"),'Mode d''emploi'!$D$28,IF(SUM(D33:D35)&gt;0,AVERAGE(D33:D35),Utilitaires!$C$2))</f>
        <v xml:space="preserve">  …</v>
      </c>
      <c r="E32" s="580" t="str">
        <f>IFERROR(VLOOKUP(G32,Utilitaires!$A$11:$B$16,2),"")</f>
        <v>Il reste des critères à évaluer…</v>
      </c>
      <c r="F32" s="580"/>
      <c r="G32" s="266" t="str">
        <f>IFERROR(VLOOKUP(D32,Utilitaires!$A$21:$B$33,2),"")</f>
        <v>en attente</v>
      </c>
      <c r="H32" s="220"/>
      <c r="I32" s="223"/>
      <c r="J32" s="224"/>
      <c r="K32" s="225"/>
      <c r="L32" s="226"/>
      <c r="M32" s="226"/>
      <c r="N32" s="224"/>
      <c r="O32" s="224"/>
      <c r="P32" s="227"/>
      <c r="Q32" s="228"/>
    </row>
    <row r="33" spans="1:17" ht="35.1" customHeight="1">
      <c r="A33" s="269">
        <f>MAX($A$15:A32)+1</f>
        <v>14</v>
      </c>
      <c r="B33" s="253" t="s">
        <v>256</v>
      </c>
      <c r="C33" s="254" t="s">
        <v>363</v>
      </c>
      <c r="D33" s="255" t="str">
        <f>IFERROR(VLOOKUP(C33,Utilitaires!$A$2:$C$7,3,),"")</f>
        <v xml:space="preserve">  …</v>
      </c>
      <c r="E33" s="119" t="str">
        <f>IFERROR(VLOOKUP(C33,Utilitaires!$A$2:$C$7,2,),"")</f>
        <v>Libellé du critère quand il sera choisi</v>
      </c>
      <c r="F33" s="256"/>
      <c r="G33" s="267"/>
      <c r="H33" s="220"/>
      <c r="I33" s="229"/>
      <c r="J33" s="229"/>
      <c r="K33" s="229"/>
      <c r="L33" s="230"/>
      <c r="M33" s="230"/>
      <c r="N33" s="229"/>
      <c r="O33" s="229"/>
      <c r="P33" s="229"/>
      <c r="Q33" s="27"/>
    </row>
    <row r="34" spans="1:17" s="60" customFormat="1" ht="35.1" customHeight="1">
      <c r="A34" s="269">
        <f>MAX($A$15,A33)+1</f>
        <v>15</v>
      </c>
      <c r="B34" s="253" t="s">
        <v>232</v>
      </c>
      <c r="C34" s="254" t="s">
        <v>363</v>
      </c>
      <c r="D34" s="255" t="str">
        <f>IFERROR(VLOOKUP(C34,Utilitaires!$A$2:$C$7,3,),"")</f>
        <v xml:space="preserve">  …</v>
      </c>
      <c r="E34" s="119" t="str">
        <f>IFERROR(VLOOKUP(C34,Utilitaires!$A$2:$C$7,2,),"")</f>
        <v>Libellé du critère quand il sera choisi</v>
      </c>
      <c r="F34" s="256"/>
      <c r="G34" s="267"/>
      <c r="H34" s="220"/>
      <c r="I34" s="203"/>
      <c r="J34" s="203"/>
      <c r="K34" s="200"/>
      <c r="L34" s="201"/>
      <c r="M34" s="201"/>
      <c r="N34" s="199"/>
      <c r="O34" s="199"/>
      <c r="P34" s="199"/>
      <c r="Q34" s="27"/>
    </row>
    <row r="35" spans="1:17" s="58" customFormat="1" ht="35.1" customHeight="1">
      <c r="A35" s="269">
        <f>MAX($A$15,A34)+1</f>
        <v>16</v>
      </c>
      <c r="B35" s="253" t="s">
        <v>233</v>
      </c>
      <c r="C35" s="254" t="s">
        <v>363</v>
      </c>
      <c r="D35" s="255" t="str">
        <f>IFERROR(VLOOKUP(C35,Utilitaires!$A$2:$C$7,3,),"")</f>
        <v xml:space="preserve">  …</v>
      </c>
      <c r="E35" s="119" t="str">
        <f>IFERROR(VLOOKUP(C35,Utilitaires!$A$2:$C$7,2,),"")</f>
        <v>Libellé du critère quand il sera choisi</v>
      </c>
      <c r="F35" s="256"/>
      <c r="G35" s="267"/>
      <c r="H35" s="220"/>
      <c r="I35" s="203"/>
      <c r="J35" s="199"/>
      <c r="K35" s="200"/>
      <c r="L35" s="201"/>
      <c r="M35" s="201"/>
      <c r="N35" s="199"/>
      <c r="O35" s="199"/>
      <c r="P35" s="199"/>
      <c r="Q35" s="27"/>
    </row>
    <row r="36" spans="1:17" s="141" customFormat="1" ht="35.1" customHeight="1">
      <c r="A36" s="265" t="s">
        <v>81</v>
      </c>
      <c r="B36" s="581" t="s">
        <v>82</v>
      </c>
      <c r="C36" s="581"/>
      <c r="D36" s="252" t="str">
        <f>IF(COUNTIF(D37:D38,'Mode d''emploi'!$D$28)=COUNTIF(D37:D38,"&lt;&gt;"),'Mode d''emploi'!$D$28,IF(SUM(D37:D38)&gt;0,AVERAGE(D37:D38),Utilitaires!$C$2))</f>
        <v xml:space="preserve">  …</v>
      </c>
      <c r="E36" s="580" t="str">
        <f>IFERROR(VLOOKUP(G36,Utilitaires!$A$11:$B$16,2),"")</f>
        <v>Il reste des critères à évaluer…</v>
      </c>
      <c r="F36" s="580"/>
      <c r="G36" s="266" t="str">
        <f>IFERROR(VLOOKUP(D36,Utilitaires!$A$21:$B$33,2),"")</f>
        <v>en attente</v>
      </c>
      <c r="H36" s="220"/>
      <c r="I36" s="223"/>
      <c r="J36" s="224"/>
      <c r="K36" s="225"/>
      <c r="L36" s="226"/>
      <c r="M36" s="226"/>
      <c r="N36" s="224"/>
      <c r="O36" s="224"/>
      <c r="P36" s="227"/>
      <c r="Q36" s="228"/>
    </row>
    <row r="37" spans="1:17" s="58" customFormat="1" ht="35.1" customHeight="1">
      <c r="A37" s="269">
        <f>MAX($A$15,A35)+1</f>
        <v>17</v>
      </c>
      <c r="B37" s="253" t="s">
        <v>234</v>
      </c>
      <c r="C37" s="254" t="s">
        <v>363</v>
      </c>
      <c r="D37" s="255" t="str">
        <f>IFERROR(VLOOKUP(C37,Utilitaires!$A$2:$C$7,3,),"")</f>
        <v xml:space="preserve">  …</v>
      </c>
      <c r="E37" s="119" t="str">
        <f>IFERROR(VLOOKUP(C37,Utilitaires!$A$2:$C$7,2,),"")</f>
        <v>Libellé du critère quand il sera choisi</v>
      </c>
      <c r="F37" s="256"/>
      <c r="G37" s="267"/>
      <c r="H37" s="220"/>
      <c r="I37" s="199"/>
      <c r="J37" s="199"/>
      <c r="K37" s="200"/>
      <c r="L37" s="201"/>
      <c r="M37" s="201"/>
      <c r="N37" s="199"/>
      <c r="O37" s="199"/>
      <c r="P37" s="199"/>
      <c r="Q37" s="27"/>
    </row>
    <row r="38" spans="1:17" s="64" customFormat="1" ht="35.1" customHeight="1">
      <c r="A38" s="269">
        <f>MAX($A$15:A37)+1</f>
        <v>18</v>
      </c>
      <c r="B38" s="253" t="s">
        <v>255</v>
      </c>
      <c r="C38" s="254" t="s">
        <v>363</v>
      </c>
      <c r="D38" s="255" t="str">
        <f>IFERROR(VLOOKUP(C38,Utilitaires!$A$2:$C$7,3,),"")</f>
        <v xml:space="preserve">  …</v>
      </c>
      <c r="E38" s="119" t="str">
        <f>IFERROR(VLOOKUP(C38,Utilitaires!$A$2:$C$7,2,),"")</f>
        <v>Libellé du critère quand il sera choisi</v>
      </c>
      <c r="F38" s="256"/>
      <c r="G38" s="267"/>
      <c r="H38" s="220"/>
      <c r="I38" s="203"/>
      <c r="J38" s="199"/>
      <c r="K38" s="200"/>
      <c r="L38" s="201"/>
      <c r="M38" s="201"/>
      <c r="N38" s="199"/>
      <c r="O38" s="199"/>
      <c r="P38" s="199"/>
      <c r="Q38" s="27"/>
    </row>
    <row r="39" spans="1:17" s="141" customFormat="1" ht="35.1" customHeight="1">
      <c r="A39" s="265" t="s">
        <v>83</v>
      </c>
      <c r="B39" s="581" t="s">
        <v>84</v>
      </c>
      <c r="C39" s="581"/>
      <c r="D39" s="252" t="str">
        <f>IF(COUNTIF(D40:D42,'Mode d''emploi'!$D$28)=COUNTIF(D40:D42,"&lt;&gt;"),'Mode d''emploi'!$D$28,IF(SUM(D40:D42)&gt;0,AVERAGE(D40:D42),Utilitaires!$C$2))</f>
        <v xml:space="preserve">  …</v>
      </c>
      <c r="E39" s="580" t="str">
        <f>IFERROR(VLOOKUP(G39,Utilitaires!$A$11:$B$16,2),"")</f>
        <v>Il reste des critères à évaluer…</v>
      </c>
      <c r="F39" s="580"/>
      <c r="G39" s="266" t="str">
        <f>IFERROR(VLOOKUP(D39,Utilitaires!$A$21:$B$33,2),"")</f>
        <v>en attente</v>
      </c>
      <c r="H39" s="220"/>
      <c r="I39" s="223"/>
      <c r="J39" s="224"/>
      <c r="K39" s="225"/>
      <c r="L39" s="226"/>
      <c r="M39" s="226"/>
      <c r="N39" s="224"/>
      <c r="O39" s="224"/>
      <c r="P39" s="227"/>
      <c r="Q39" s="228"/>
    </row>
    <row r="40" spans="1:17" s="58" customFormat="1" ht="35.1" customHeight="1">
      <c r="A40" s="269">
        <f>MAX($A$15,A38)+1</f>
        <v>19</v>
      </c>
      <c r="B40" s="253" t="s">
        <v>235</v>
      </c>
      <c r="C40" s="254" t="s">
        <v>363</v>
      </c>
      <c r="D40" s="255" t="str">
        <f>IFERROR(VLOOKUP(C40,Utilitaires!$A$2:$C$7,3,),"")</f>
        <v xml:space="preserve">  …</v>
      </c>
      <c r="E40" s="119" t="str">
        <f>IFERROR(VLOOKUP(C40,Utilitaires!$A$2:$C$7,2,),"")</f>
        <v>Libellé du critère quand il sera choisi</v>
      </c>
      <c r="F40" s="256"/>
      <c r="G40" s="267"/>
      <c r="H40" s="220"/>
      <c r="I40" s="203"/>
      <c r="J40" s="203"/>
      <c r="K40" s="200"/>
      <c r="L40" s="201"/>
      <c r="M40" s="201"/>
      <c r="N40" s="199"/>
      <c r="O40" s="199"/>
      <c r="P40" s="199"/>
      <c r="Q40" s="27"/>
    </row>
    <row r="41" spans="1:17" s="60" customFormat="1" ht="35.1" customHeight="1">
      <c r="A41" s="269">
        <f>MAX($A$15,A40)+1</f>
        <v>20</v>
      </c>
      <c r="B41" s="253" t="s">
        <v>112</v>
      </c>
      <c r="C41" s="254" t="s">
        <v>363</v>
      </c>
      <c r="D41" s="255" t="str">
        <f>IFERROR(VLOOKUP(C41,Utilitaires!$A$2:$C$7,3,),"")</f>
        <v xml:space="preserve">  …</v>
      </c>
      <c r="E41" s="119" t="str">
        <f>IFERROR(VLOOKUP(C41,Utilitaires!$A$2:$C$7,2,),"")</f>
        <v>Libellé du critère quand il sera choisi</v>
      </c>
      <c r="F41" s="256"/>
      <c r="G41" s="267"/>
      <c r="H41" s="220"/>
      <c r="I41" s="203"/>
      <c r="J41" s="203"/>
      <c r="K41" s="200"/>
      <c r="L41" s="201"/>
      <c r="M41" s="201"/>
      <c r="N41" s="199"/>
      <c r="O41" s="199"/>
      <c r="P41" s="199"/>
      <c r="Q41" s="27"/>
    </row>
    <row r="42" spans="1:17" s="58" customFormat="1" ht="35.1" customHeight="1">
      <c r="A42" s="269">
        <f>MAX($A$15:A41)+1</f>
        <v>21</v>
      </c>
      <c r="B42" s="253" t="s">
        <v>127</v>
      </c>
      <c r="C42" s="254" t="s">
        <v>363</v>
      </c>
      <c r="D42" s="255" t="str">
        <f>IFERROR(VLOOKUP(C42,Utilitaires!$A$2:$C$7,3,),"")</f>
        <v xml:space="preserve">  …</v>
      </c>
      <c r="E42" s="119" t="str">
        <f>IFERROR(VLOOKUP(C42,Utilitaires!$A$2:$C$7,2,),"")</f>
        <v>Libellé du critère quand il sera choisi</v>
      </c>
      <c r="F42" s="256"/>
      <c r="G42" s="267"/>
      <c r="H42" s="220"/>
      <c r="I42" s="203"/>
      <c r="J42" s="203"/>
      <c r="K42" s="200"/>
      <c r="L42" s="201"/>
      <c r="M42" s="201"/>
      <c r="N42" s="199"/>
      <c r="O42" s="199"/>
      <c r="P42" s="199"/>
      <c r="Q42" s="27"/>
    </row>
    <row r="43" spans="1:17" s="141" customFormat="1" ht="35.1" customHeight="1">
      <c r="A43" s="265" t="s">
        <v>85</v>
      </c>
      <c r="B43" s="581" t="s">
        <v>86</v>
      </c>
      <c r="C43" s="581"/>
      <c r="D43" s="252" t="str">
        <f>IF(COUNTIF(D44:D46,'Mode d''emploi'!$D$28)=COUNTIF(D44:D46,"&lt;&gt;"),'Mode d''emploi'!$D$28,IF(SUM(D44:D46)&gt;0,AVERAGE(D44:D46),Utilitaires!$C$2))</f>
        <v xml:space="preserve">  …</v>
      </c>
      <c r="E43" s="580" t="str">
        <f>IFERROR(VLOOKUP(G43,Utilitaires!$A$11:$B$16,2),"")</f>
        <v>Il reste des critères à évaluer…</v>
      </c>
      <c r="F43" s="580"/>
      <c r="G43" s="266" t="str">
        <f>IFERROR(VLOOKUP(D43,Utilitaires!$A$21:$B$33,2),"")</f>
        <v>en attente</v>
      </c>
      <c r="H43" s="220"/>
      <c r="I43" s="223"/>
      <c r="J43" s="224"/>
      <c r="K43" s="225"/>
      <c r="L43" s="226"/>
      <c r="M43" s="226"/>
      <c r="N43" s="224"/>
      <c r="O43" s="224"/>
      <c r="P43" s="227"/>
      <c r="Q43" s="228"/>
    </row>
    <row r="44" spans="1:17" s="58" customFormat="1" ht="35.1" customHeight="1">
      <c r="A44" s="269">
        <f>MAX($A$15:A43)+1</f>
        <v>22</v>
      </c>
      <c r="B44" s="253" t="s">
        <v>236</v>
      </c>
      <c r="C44" s="254" t="s">
        <v>363</v>
      </c>
      <c r="D44" s="255" t="str">
        <f>IFERROR(VLOOKUP(C44,Utilitaires!$A$2:$C$7,3,),"")</f>
        <v xml:space="preserve">  …</v>
      </c>
      <c r="E44" s="119" t="str">
        <f>IFERROR(VLOOKUP(C44,Utilitaires!$A$2:$C$7,2,),"")</f>
        <v>Libellé du critère quand il sera choisi</v>
      </c>
      <c r="F44" s="256"/>
      <c r="G44" s="267"/>
      <c r="H44" s="220"/>
      <c r="I44" s="545"/>
      <c r="J44" s="545"/>
      <c r="K44" s="568"/>
      <c r="L44" s="569"/>
      <c r="M44" s="201"/>
      <c r="N44" s="199"/>
      <c r="O44" s="199"/>
      <c r="P44" s="546"/>
      <c r="Q44" s="27"/>
    </row>
    <row r="45" spans="1:17" s="60" customFormat="1" ht="35.1" customHeight="1">
      <c r="A45" s="269">
        <f>MAX($A$15,A44)+1</f>
        <v>23</v>
      </c>
      <c r="B45" s="253" t="s">
        <v>113</v>
      </c>
      <c r="C45" s="254" t="s">
        <v>363</v>
      </c>
      <c r="D45" s="255" t="str">
        <f>IFERROR(VLOOKUP(C45,Utilitaires!$A$2:$C$7,3,),"")</f>
        <v xml:space="preserve">  …</v>
      </c>
      <c r="E45" s="119" t="str">
        <f>IFERROR(VLOOKUP(C45,Utilitaires!$A$2:$C$7,2,),"")</f>
        <v>Libellé du critère quand il sera choisi</v>
      </c>
      <c r="F45" s="256"/>
      <c r="G45" s="267"/>
      <c r="H45" s="220"/>
      <c r="I45" s="546"/>
      <c r="J45" s="546"/>
      <c r="K45" s="568"/>
      <c r="L45" s="569"/>
      <c r="M45" s="201"/>
      <c r="N45" s="199"/>
      <c r="O45" s="199"/>
      <c r="P45" s="546"/>
      <c r="Q45" s="27"/>
    </row>
    <row r="46" spans="1:17" s="58" customFormat="1" ht="35.1" customHeight="1">
      <c r="A46" s="269">
        <f>MAX($A$15,A45)+1</f>
        <v>24</v>
      </c>
      <c r="B46" s="253" t="s">
        <v>237</v>
      </c>
      <c r="C46" s="254" t="s">
        <v>363</v>
      </c>
      <c r="D46" s="255" t="str">
        <f>IFERROR(VLOOKUP(C46,Utilitaires!$A$2:$C$7,3,),"")</f>
        <v xml:space="preserve">  …</v>
      </c>
      <c r="E46" s="119" t="str">
        <f>IFERROR(VLOOKUP(C46,Utilitaires!$A$2:$C$7,2,),"")</f>
        <v>Libellé du critère quand il sera choisi</v>
      </c>
      <c r="F46" s="256"/>
      <c r="G46" s="267"/>
      <c r="H46" s="220"/>
      <c r="I46" s="199"/>
      <c r="J46" s="199"/>
      <c r="K46" s="200"/>
      <c r="L46" s="201"/>
      <c r="M46" s="201"/>
      <c r="N46" s="199"/>
      <c r="O46" s="199"/>
      <c r="P46" s="199"/>
      <c r="Q46" s="27"/>
    </row>
    <row r="47" spans="1:17" s="141" customFormat="1" ht="35.1" customHeight="1">
      <c r="A47" s="265" t="s">
        <v>87</v>
      </c>
      <c r="B47" s="581" t="s">
        <v>88</v>
      </c>
      <c r="C47" s="581"/>
      <c r="D47" s="252" t="str">
        <f>IF(COUNTIF(D48:D49,'Mode d''emploi'!$D$28)=COUNTIF(D48:D49,"&lt;&gt;"),'Mode d''emploi'!$D$28,IF(SUM(D48:D49)&gt;0,AVERAGE(D48:D49),Utilitaires!$C$2))</f>
        <v xml:space="preserve">  …</v>
      </c>
      <c r="E47" s="580" t="str">
        <f>IFERROR(VLOOKUP(G47,Utilitaires!$A$11:$B$16,2),"")</f>
        <v>Il reste des critères à évaluer…</v>
      </c>
      <c r="F47" s="580"/>
      <c r="G47" s="266" t="str">
        <f>IFERROR(VLOOKUP(D47,Utilitaires!$A$21:$B$33,2),"")</f>
        <v>en attente</v>
      </c>
      <c r="H47" s="220"/>
      <c r="I47" s="223"/>
      <c r="J47" s="224"/>
      <c r="K47" s="225"/>
      <c r="L47" s="226"/>
      <c r="M47" s="226"/>
      <c r="N47" s="224"/>
      <c r="O47" s="224"/>
      <c r="P47" s="227"/>
      <c r="Q47" s="228"/>
    </row>
    <row r="48" spans="1:17" s="58" customFormat="1" ht="35.1" customHeight="1">
      <c r="A48" s="269">
        <f>MAX($A$15:A47)+1</f>
        <v>25</v>
      </c>
      <c r="B48" s="253" t="s">
        <v>124</v>
      </c>
      <c r="C48" s="254" t="s">
        <v>363</v>
      </c>
      <c r="D48" s="255" t="str">
        <f>IFERROR(VLOOKUP(C48,Utilitaires!$A$2:$C$7,3,),"")</f>
        <v xml:space="preserve">  …</v>
      </c>
      <c r="E48" s="119" t="str">
        <f>IFERROR(VLOOKUP(C48,Utilitaires!$A$2:$C$7,2,),"")</f>
        <v>Libellé du critère quand il sera choisi</v>
      </c>
      <c r="F48" s="256"/>
      <c r="G48" s="267"/>
      <c r="H48" s="220"/>
      <c r="I48" s="232"/>
      <c r="J48" s="232"/>
      <c r="K48" s="232"/>
      <c r="L48" s="233"/>
      <c r="M48" s="233"/>
      <c r="N48" s="232"/>
      <c r="O48" s="232"/>
      <c r="P48" s="232"/>
      <c r="Q48" s="27"/>
    </row>
    <row r="49" spans="1:17" s="58" customFormat="1" ht="35.1" customHeight="1">
      <c r="A49" s="269">
        <f>MAX($A$15,A48)+1</f>
        <v>26</v>
      </c>
      <c r="B49" s="253" t="s">
        <v>114</v>
      </c>
      <c r="C49" s="254" t="s">
        <v>363</v>
      </c>
      <c r="D49" s="255" t="str">
        <f>IFERROR(VLOOKUP(C49,Utilitaires!$A$2:$C$7,3,),"")</f>
        <v xml:space="preserve">  …</v>
      </c>
      <c r="E49" s="119" t="str">
        <f>IFERROR(VLOOKUP(C49,Utilitaires!$A$2:$C$7,2,),"")</f>
        <v>Libellé du critère quand il sera choisi</v>
      </c>
      <c r="F49" s="256"/>
      <c r="G49" s="267"/>
      <c r="H49" s="220"/>
      <c r="I49" s="232"/>
      <c r="J49" s="232"/>
      <c r="K49" s="234"/>
      <c r="L49" s="233"/>
      <c r="M49" s="233"/>
      <c r="N49" s="232"/>
      <c r="O49" s="232"/>
      <c r="P49" s="232"/>
      <c r="Q49" s="27"/>
    </row>
    <row r="50" spans="1:17" s="141" customFormat="1" ht="35.1" customHeight="1">
      <c r="A50" s="265" t="s">
        <v>89</v>
      </c>
      <c r="B50" s="581" t="s">
        <v>282</v>
      </c>
      <c r="C50" s="581"/>
      <c r="D50" s="252" t="str">
        <f>IF(COUNTIF(D51:D52,'Mode d''emploi'!$D$28)=COUNTIF(D51:D52,"&lt;&gt;"),'Mode d''emploi'!$D$28,IF(SUM(D51:D52)&gt;0,AVERAGE(D51:D52),Utilitaires!$C$2))</f>
        <v xml:space="preserve">  …</v>
      </c>
      <c r="E50" s="580" t="str">
        <f>IFERROR(VLOOKUP(G50,Utilitaires!$A$11:$B$16,2),"")</f>
        <v>Il reste des critères à évaluer…</v>
      </c>
      <c r="F50" s="580"/>
      <c r="G50" s="266" t="str">
        <f>IFERROR(VLOOKUP(D50,Utilitaires!$A$21:$B$33,2),"")</f>
        <v>en attente</v>
      </c>
      <c r="H50" s="220"/>
      <c r="I50" s="223"/>
      <c r="J50" s="224"/>
      <c r="K50" s="225"/>
      <c r="L50" s="226"/>
      <c r="M50" s="226"/>
      <c r="N50" s="224"/>
      <c r="O50" s="224"/>
      <c r="P50" s="227"/>
      <c r="Q50" s="228"/>
    </row>
    <row r="51" spans="1:17" s="58" customFormat="1" ht="35.1" customHeight="1">
      <c r="A51" s="269">
        <f>MAX($A$15:A50)+1</f>
        <v>27</v>
      </c>
      <c r="B51" s="253" t="s">
        <v>125</v>
      </c>
      <c r="C51" s="254" t="s">
        <v>363</v>
      </c>
      <c r="D51" s="255" t="str">
        <f>IFERROR(VLOOKUP(C51,Utilitaires!$A$2:$C$7,3,),"")</f>
        <v xml:space="preserve">  …</v>
      </c>
      <c r="E51" s="119" t="str">
        <f>IFERROR(VLOOKUP(C51,Utilitaires!$A$2:$C$7,2,),"")</f>
        <v>Libellé du critère quand il sera choisi</v>
      </c>
      <c r="F51" s="256"/>
      <c r="G51" s="267"/>
      <c r="H51" s="220"/>
      <c r="I51" s="199"/>
      <c r="J51" s="199"/>
      <c r="K51" s="199"/>
      <c r="L51" s="201"/>
      <c r="M51" s="201"/>
      <c r="N51" s="199"/>
      <c r="O51" s="199"/>
      <c r="P51" s="199"/>
      <c r="Q51" s="27"/>
    </row>
    <row r="52" spans="1:17" s="58" customFormat="1" ht="35.1" customHeight="1">
      <c r="A52" s="269">
        <f>MAX($A$15,A51)+1</f>
        <v>28</v>
      </c>
      <c r="B52" s="253" t="s">
        <v>115</v>
      </c>
      <c r="C52" s="254" t="s">
        <v>363</v>
      </c>
      <c r="D52" s="255" t="str">
        <f>IFERROR(VLOOKUP(C52,Utilitaires!$A$2:$C$7,3,),"")</f>
        <v xml:space="preserve">  …</v>
      </c>
      <c r="E52" s="119" t="str">
        <f>IFERROR(VLOOKUP(C52,Utilitaires!$A$2:$C$7,2,),"")</f>
        <v>Libellé du critère quand il sera choisi</v>
      </c>
      <c r="F52" s="256"/>
      <c r="G52" s="267"/>
      <c r="H52" s="220"/>
      <c r="I52" s="199"/>
      <c r="J52" s="199"/>
      <c r="K52" s="200"/>
      <c r="L52" s="201"/>
      <c r="M52" s="201"/>
      <c r="N52" s="199"/>
      <c r="O52" s="199"/>
      <c r="P52" s="199"/>
      <c r="Q52" s="27"/>
    </row>
    <row r="53" spans="1:17" s="141" customFormat="1" ht="35.1" customHeight="1">
      <c r="A53" s="265" t="s">
        <v>90</v>
      </c>
      <c r="B53" s="581" t="s">
        <v>91</v>
      </c>
      <c r="C53" s="581"/>
      <c r="D53" s="252" t="str">
        <f>IF(COUNTIF(D54:D55,'Mode d''emploi'!$D$28)=COUNTIF(D54:D55,"&lt;&gt;"),'Mode d''emploi'!$D$28,IF(SUM(D54:D55)&gt;0,AVERAGE(D54:D55),Utilitaires!$C$2))</f>
        <v xml:space="preserve">  …</v>
      </c>
      <c r="E53" s="580" t="str">
        <f>IFERROR(VLOOKUP(G53,Utilitaires!$A$11:$B$16,2),"")</f>
        <v>Il reste des critères à évaluer…</v>
      </c>
      <c r="F53" s="580"/>
      <c r="G53" s="266" t="str">
        <f>IFERROR(VLOOKUP(D53,Utilitaires!$A$21:$B$33,2),"")</f>
        <v>en attente</v>
      </c>
      <c r="H53" s="220"/>
      <c r="I53" s="223"/>
      <c r="J53" s="224"/>
      <c r="K53" s="225"/>
      <c r="L53" s="226"/>
      <c r="M53" s="226"/>
      <c r="N53" s="224"/>
      <c r="O53" s="224"/>
      <c r="P53" s="227"/>
      <c r="Q53" s="228"/>
    </row>
    <row r="54" spans="1:17" s="58" customFormat="1" ht="35.1" customHeight="1">
      <c r="A54" s="269">
        <f>MAX($A$15,A52)+1</f>
        <v>29</v>
      </c>
      <c r="B54" s="253" t="s">
        <v>238</v>
      </c>
      <c r="C54" s="254" t="s">
        <v>363</v>
      </c>
      <c r="D54" s="255" t="str">
        <f>IFERROR(VLOOKUP(C54,Utilitaires!$A$2:$C$7,3,),"")</f>
        <v xml:space="preserve">  …</v>
      </c>
      <c r="E54" s="119" t="str">
        <f>IFERROR(VLOOKUP(C54,Utilitaires!$A$2:$C$7,2,),"")</f>
        <v>Libellé du critère quand il sera choisi</v>
      </c>
      <c r="F54" s="256"/>
      <c r="G54" s="267"/>
      <c r="H54" s="220"/>
      <c r="I54" s="199"/>
      <c r="J54" s="199"/>
      <c r="K54" s="199"/>
      <c r="L54" s="201"/>
      <c r="M54" s="201"/>
      <c r="N54" s="199"/>
      <c r="O54" s="199"/>
      <c r="P54" s="199"/>
      <c r="Q54" s="27"/>
    </row>
    <row r="55" spans="1:17" s="58" customFormat="1" ht="35.1" customHeight="1">
      <c r="A55" s="269">
        <f>MAX($A$15,A54)+1</f>
        <v>30</v>
      </c>
      <c r="B55" s="253" t="s">
        <v>239</v>
      </c>
      <c r="C55" s="254" t="s">
        <v>363</v>
      </c>
      <c r="D55" s="255" t="str">
        <f>IFERROR(VLOOKUP(C55,Utilitaires!$A$2:$C$7,3,),"")</f>
        <v xml:space="preserve">  …</v>
      </c>
      <c r="E55" s="119" t="str">
        <f>IFERROR(VLOOKUP(C55,Utilitaires!$A$2:$C$7,2,),"")</f>
        <v>Libellé du critère quand il sera choisi</v>
      </c>
      <c r="F55" s="256"/>
      <c r="G55" s="267"/>
      <c r="H55" s="220"/>
      <c r="I55" s="199"/>
      <c r="J55" s="199"/>
      <c r="K55" s="200"/>
      <c r="L55" s="201"/>
      <c r="M55" s="201"/>
      <c r="N55" s="199"/>
      <c r="O55" s="199"/>
      <c r="P55" s="199"/>
      <c r="Q55" s="27"/>
    </row>
    <row r="56" spans="1:17" s="141" customFormat="1" ht="35.1" customHeight="1">
      <c r="A56" s="265" t="s">
        <v>92</v>
      </c>
      <c r="B56" s="581" t="s">
        <v>216</v>
      </c>
      <c r="C56" s="581"/>
      <c r="D56" s="252" t="str">
        <f>IF(COUNTIF(D57:D59,'Mode d''emploi'!$D$28)=COUNTIF(D57:D59,"&lt;&gt;"),'Mode d''emploi'!$D$28,IF(SUM(D57:D59)&gt;0,AVERAGE(D57:D59),Utilitaires!$C$2))</f>
        <v xml:space="preserve">  …</v>
      </c>
      <c r="E56" s="580" t="str">
        <f>IFERROR(VLOOKUP(G56,Utilitaires!$A$11:$B$16,2),"")</f>
        <v>Il reste des critères à évaluer…</v>
      </c>
      <c r="F56" s="580"/>
      <c r="G56" s="266" t="str">
        <f>IFERROR(VLOOKUP(D56,Utilitaires!$A$21:$B$33,2),"")</f>
        <v>en attente</v>
      </c>
      <c r="H56" s="220"/>
      <c r="I56" s="223"/>
      <c r="J56" s="224"/>
      <c r="K56" s="225"/>
      <c r="L56" s="226"/>
      <c r="M56" s="226"/>
      <c r="N56" s="224"/>
      <c r="O56" s="224"/>
      <c r="P56" s="227"/>
      <c r="Q56" s="228"/>
    </row>
    <row r="57" spans="1:17" s="58" customFormat="1" ht="35.1" customHeight="1">
      <c r="A57" s="269">
        <f>MAX($A$15:A56)+1</f>
        <v>31</v>
      </c>
      <c r="B57" s="253" t="s">
        <v>297</v>
      </c>
      <c r="C57" s="254" t="s">
        <v>363</v>
      </c>
      <c r="D57" s="255" t="str">
        <f>IFERROR(VLOOKUP(C57,Utilitaires!$A$2:$C$7,3,),"")</f>
        <v xml:space="preserve">  …</v>
      </c>
      <c r="E57" s="119" t="str">
        <f>IFERROR(VLOOKUP(C57,Utilitaires!$A$2:$C$7,2,),"")</f>
        <v>Libellé du critère quand il sera choisi</v>
      </c>
      <c r="F57" s="256"/>
      <c r="G57" s="267"/>
      <c r="H57" s="220"/>
      <c r="I57" s="545"/>
      <c r="J57" s="545"/>
      <c r="K57" s="568"/>
      <c r="L57" s="569"/>
      <c r="M57" s="201"/>
      <c r="N57" s="199"/>
      <c r="O57" s="199"/>
      <c r="P57" s="546"/>
      <c r="Q57" s="27"/>
    </row>
    <row r="58" spans="1:17" s="63" customFormat="1" ht="35.1" customHeight="1">
      <c r="A58" s="269">
        <f>MAX($A$15:A57)+1</f>
        <v>32</v>
      </c>
      <c r="B58" s="253" t="s">
        <v>240</v>
      </c>
      <c r="C58" s="254" t="s">
        <v>363</v>
      </c>
      <c r="D58" s="255" t="str">
        <f>IFERROR(VLOOKUP(C58,Utilitaires!$A$2:$C$7,3,),"")</f>
        <v xml:space="preserve">  …</v>
      </c>
      <c r="E58" s="119" t="str">
        <f>IFERROR(VLOOKUP(C58,Utilitaires!$A$2:$C$7,2,),"")</f>
        <v>Libellé du critère quand il sera choisi</v>
      </c>
      <c r="F58" s="256"/>
      <c r="G58" s="267"/>
      <c r="H58" s="220"/>
      <c r="I58" s="545"/>
      <c r="J58" s="546"/>
      <c r="K58" s="568"/>
      <c r="L58" s="569"/>
      <c r="M58" s="201"/>
      <c r="N58" s="199"/>
      <c r="O58" s="199"/>
      <c r="P58" s="546"/>
      <c r="Q58" s="27"/>
    </row>
    <row r="59" spans="1:17" s="58" customFormat="1" ht="35.1" customHeight="1">
      <c r="A59" s="269">
        <f>MAX($A$15:A58)+1</f>
        <v>33</v>
      </c>
      <c r="B59" s="253" t="s">
        <v>257</v>
      </c>
      <c r="C59" s="254" t="s">
        <v>363</v>
      </c>
      <c r="D59" s="255" t="str">
        <f>IFERROR(VLOOKUP(C59,Utilitaires!$A$2:$C$7,3,),"")</f>
        <v xml:space="preserve">  …</v>
      </c>
      <c r="E59" s="119" t="s">
        <v>191</v>
      </c>
      <c r="F59" s="256"/>
      <c r="G59" s="267"/>
      <c r="H59" s="220"/>
      <c r="I59" s="545"/>
      <c r="J59" s="546"/>
      <c r="K59" s="568"/>
      <c r="L59" s="569"/>
      <c r="M59" s="201"/>
      <c r="N59" s="199"/>
      <c r="O59" s="199"/>
      <c r="P59" s="546"/>
      <c r="Q59" s="27"/>
    </row>
    <row r="60" spans="1:17" s="141" customFormat="1" ht="35.1" customHeight="1">
      <c r="A60" s="265" t="s">
        <v>93</v>
      </c>
      <c r="B60" s="581" t="s">
        <v>217</v>
      </c>
      <c r="C60" s="581"/>
      <c r="D60" s="252" t="str">
        <f>IF(COUNTIF(D61:D64,'Mode d''emploi'!$D$28)=COUNTIF(D61:D64,"&lt;&gt;"),'Mode d''emploi'!$D$28,IF(SUM(D61:D64)&gt;0,AVERAGE(D61:D64),Utilitaires!$C$2))</f>
        <v xml:space="preserve">  …</v>
      </c>
      <c r="E60" s="580" t="str">
        <f>IFERROR(VLOOKUP(G60,Utilitaires!$A$11:$B$16,2),"")</f>
        <v>Il reste des critères à évaluer…</v>
      </c>
      <c r="F60" s="580"/>
      <c r="G60" s="266" t="str">
        <f>IFERROR(VLOOKUP(D60,Utilitaires!$A$21:$B$33,2),"")</f>
        <v>en attente</v>
      </c>
      <c r="H60" s="220"/>
      <c r="I60" s="223"/>
      <c r="J60" s="224"/>
      <c r="K60" s="225"/>
      <c r="L60" s="226"/>
      <c r="M60" s="226"/>
      <c r="N60" s="224"/>
      <c r="O60" s="224"/>
      <c r="P60" s="227"/>
      <c r="Q60" s="228"/>
    </row>
    <row r="61" spans="1:17" s="63" customFormat="1" ht="35.1" customHeight="1">
      <c r="A61" s="269">
        <f>MAX($A$15,A59)+1</f>
        <v>34</v>
      </c>
      <c r="B61" s="253" t="s">
        <v>241</v>
      </c>
      <c r="C61" s="254" t="s">
        <v>363</v>
      </c>
      <c r="D61" s="255" t="str">
        <f>IFERROR(VLOOKUP(C61,Utilitaires!$A$2:$C$7,3,),"")</f>
        <v xml:space="preserve">  …</v>
      </c>
      <c r="E61" s="119" t="str">
        <f>IFERROR(VLOOKUP(C61,Utilitaires!$A$2:$C$7,2,),"")</f>
        <v>Libellé du critère quand il sera choisi</v>
      </c>
      <c r="F61" s="256"/>
      <c r="G61" s="267"/>
      <c r="H61" s="220"/>
      <c r="I61" s="199"/>
      <c r="J61" s="199"/>
      <c r="K61" s="200"/>
      <c r="L61" s="201"/>
      <c r="M61" s="201"/>
      <c r="N61" s="199"/>
      <c r="O61" s="199"/>
      <c r="P61" s="199"/>
      <c r="Q61" s="27"/>
    </row>
    <row r="62" spans="1:17" s="63" customFormat="1" ht="35.1" customHeight="1">
      <c r="A62" s="269">
        <f t="shared" ref="A62" si="1">MAX($A$15,A61)+1</f>
        <v>35</v>
      </c>
      <c r="B62" s="253" t="s">
        <v>242</v>
      </c>
      <c r="C62" s="254" t="s">
        <v>363</v>
      </c>
      <c r="D62" s="255" t="str">
        <f>IFERROR(VLOOKUP(C62,Utilitaires!$A$2:$C$7,3,),"")</f>
        <v xml:space="preserve">  …</v>
      </c>
      <c r="E62" s="119" t="str">
        <f>IFERROR(VLOOKUP(C62,Utilitaires!$A$2:$C$7,2,),"")</f>
        <v>Libellé du critère quand il sera choisi</v>
      </c>
      <c r="F62" s="256"/>
      <c r="G62" s="267"/>
      <c r="H62" s="220"/>
      <c r="I62" s="199"/>
      <c r="J62" s="199"/>
      <c r="K62" s="199"/>
      <c r="L62" s="201"/>
      <c r="M62" s="201"/>
      <c r="N62" s="199"/>
      <c r="O62" s="199"/>
      <c r="P62" s="199"/>
      <c r="Q62" s="27"/>
    </row>
    <row r="63" spans="1:17" s="63" customFormat="1" ht="35.1" customHeight="1">
      <c r="A63" s="269">
        <f>MAX($A$15:A62)+1</f>
        <v>36</v>
      </c>
      <c r="B63" s="253" t="s">
        <v>243</v>
      </c>
      <c r="C63" s="254" t="s">
        <v>363</v>
      </c>
      <c r="D63" s="255" t="str">
        <f>IFERROR(VLOOKUP(C63,Utilitaires!$A$2:$C$7,3,),"")</f>
        <v xml:space="preserve">  …</v>
      </c>
      <c r="E63" s="119" t="str">
        <f>IFERROR(VLOOKUP(C63,Utilitaires!$A$2:$C$7,2,),"")</f>
        <v>Libellé du critère quand il sera choisi</v>
      </c>
      <c r="F63" s="256"/>
      <c r="G63" s="267"/>
      <c r="H63" s="220"/>
      <c r="I63" s="199"/>
      <c r="J63" s="199"/>
      <c r="K63" s="200"/>
      <c r="L63" s="201"/>
      <c r="M63" s="201"/>
      <c r="N63" s="199"/>
      <c r="O63" s="199"/>
      <c r="P63" s="199"/>
      <c r="Q63" s="27"/>
    </row>
    <row r="64" spans="1:17" s="58" customFormat="1" ht="35.1" customHeight="1">
      <c r="A64" s="269">
        <f>MAX($A$15:A63)+1</f>
        <v>37</v>
      </c>
      <c r="B64" s="253" t="s">
        <v>116</v>
      </c>
      <c r="C64" s="254" t="s">
        <v>363</v>
      </c>
      <c r="D64" s="255" t="str">
        <f>IFERROR(VLOOKUP(C64,Utilitaires!$A$2:$C$7,3,),"")</f>
        <v xml:space="preserve">  …</v>
      </c>
      <c r="E64" s="119" t="str">
        <f>IFERROR(VLOOKUP(C64,Utilitaires!$A$2:$C$7,2,),"")</f>
        <v>Libellé du critère quand il sera choisi</v>
      </c>
      <c r="F64" s="256"/>
      <c r="G64" s="267"/>
      <c r="H64" s="220"/>
      <c r="I64" s="203"/>
      <c r="J64" s="203"/>
      <c r="K64" s="200"/>
      <c r="L64" s="201"/>
      <c r="M64" s="201"/>
      <c r="N64" s="199"/>
      <c r="O64" s="199"/>
      <c r="P64" s="199"/>
      <c r="Q64" s="27"/>
    </row>
    <row r="65" spans="1:17" s="141" customFormat="1" ht="35.1" customHeight="1">
      <c r="A65" s="265" t="s">
        <v>94</v>
      </c>
      <c r="B65" s="581" t="s">
        <v>95</v>
      </c>
      <c r="C65" s="581"/>
      <c r="D65" s="252" t="str">
        <f>IF(COUNTIF(D66:D69,'Mode d''emploi'!$D$28)=COUNTIF(D66:D69,"&lt;&gt;"),'Mode d''emploi'!$D$28,IF(SUM(D66:D69)&gt;0,AVERAGE(D66:D69),Utilitaires!$C$2))</f>
        <v xml:space="preserve">  …</v>
      </c>
      <c r="E65" s="580" t="str">
        <f>IFERROR(VLOOKUP(G65,Utilitaires!$A$11:$B$16,2),"")</f>
        <v>Il reste des critères à évaluer…</v>
      </c>
      <c r="F65" s="580"/>
      <c r="G65" s="266" t="str">
        <f>IFERROR(VLOOKUP(D65,Utilitaires!$A$21:$B$33,2),"")</f>
        <v>en attente</v>
      </c>
      <c r="H65" s="220"/>
      <c r="I65" s="223"/>
      <c r="J65" s="224"/>
      <c r="K65" s="225"/>
      <c r="L65" s="226"/>
      <c r="M65" s="226"/>
      <c r="N65" s="224"/>
      <c r="O65" s="224"/>
      <c r="P65" s="227"/>
      <c r="Q65" s="228"/>
    </row>
    <row r="66" spans="1:17" s="58" customFormat="1" ht="35.1" customHeight="1">
      <c r="A66" s="269">
        <f>MAX($A$15,A64)+1</f>
        <v>38</v>
      </c>
      <c r="B66" s="253" t="s">
        <v>244</v>
      </c>
      <c r="C66" s="254" t="s">
        <v>363</v>
      </c>
      <c r="D66" s="255" t="str">
        <f>IFERROR(VLOOKUP(C66,Utilitaires!$A$2:$C$7,3,),"")</f>
        <v xml:space="preserve">  …</v>
      </c>
      <c r="E66" s="119" t="str">
        <f>IFERROR(VLOOKUP(C66,Utilitaires!$A$2:$C$7,2,),"")</f>
        <v>Libellé du critère quand il sera choisi</v>
      </c>
      <c r="F66" s="256"/>
      <c r="G66" s="267"/>
      <c r="H66" s="220"/>
      <c r="I66" s="199"/>
      <c r="J66" s="199"/>
      <c r="K66" s="200"/>
      <c r="L66" s="201"/>
      <c r="M66" s="201"/>
      <c r="N66" s="199"/>
      <c r="O66" s="199"/>
      <c r="P66" s="199"/>
      <c r="Q66" s="27"/>
    </row>
    <row r="67" spans="1:17" s="58" customFormat="1" ht="35.1" customHeight="1">
      <c r="A67" s="269">
        <f>MAX($A$15,A66)+1</f>
        <v>39</v>
      </c>
      <c r="B67" s="253" t="s">
        <v>128</v>
      </c>
      <c r="C67" s="254" t="s">
        <v>363</v>
      </c>
      <c r="D67" s="255" t="str">
        <f>IFERROR(VLOOKUP(C67,Utilitaires!$A$2:$C$7,3,),"")</f>
        <v xml:space="preserve">  …</v>
      </c>
      <c r="E67" s="119" t="str">
        <f>IFERROR(VLOOKUP(C67,Utilitaires!$A$2:$C$7,2,),"")</f>
        <v>Libellé du critère quand il sera choisi</v>
      </c>
      <c r="F67" s="256"/>
      <c r="G67" s="267"/>
      <c r="H67" s="220"/>
      <c r="I67" s="199"/>
      <c r="J67" s="199"/>
      <c r="K67" s="199"/>
      <c r="L67" s="201"/>
      <c r="M67" s="201"/>
      <c r="N67" s="199"/>
      <c r="O67" s="199"/>
      <c r="P67" s="199"/>
      <c r="Q67" s="27"/>
    </row>
    <row r="68" spans="1:17" s="58" customFormat="1" ht="35.1" customHeight="1">
      <c r="A68" s="269">
        <f>MAX($A$15,A67)+1</f>
        <v>40</v>
      </c>
      <c r="B68" s="253" t="s">
        <v>117</v>
      </c>
      <c r="C68" s="254" t="s">
        <v>363</v>
      </c>
      <c r="D68" s="255" t="str">
        <f>IFERROR(VLOOKUP(C68,Utilitaires!$A$2:$C$7,3,),"")</f>
        <v xml:space="preserve">  …</v>
      </c>
      <c r="E68" s="119" t="str">
        <f>IFERROR(VLOOKUP(C68,Utilitaires!$A$2:$C$7,2,),"")</f>
        <v>Libellé du critère quand il sera choisi</v>
      </c>
      <c r="F68" s="256"/>
      <c r="G68" s="267"/>
      <c r="H68" s="220"/>
      <c r="I68" s="199"/>
      <c r="J68" s="203"/>
      <c r="K68" s="200"/>
      <c r="L68" s="201"/>
      <c r="M68" s="201"/>
      <c r="N68" s="199"/>
      <c r="O68" s="199"/>
      <c r="P68" s="199"/>
      <c r="Q68" s="27"/>
    </row>
    <row r="69" spans="1:17" s="58" customFormat="1" ht="35.1" customHeight="1">
      <c r="A69" s="269">
        <f>MAX($A$15:A68)+1</f>
        <v>41</v>
      </c>
      <c r="B69" s="253" t="s">
        <v>129</v>
      </c>
      <c r="C69" s="254" t="s">
        <v>363</v>
      </c>
      <c r="D69" s="255" t="str">
        <f>IFERROR(VLOOKUP(C69,Utilitaires!$A$2:$C$7,3,),"")</f>
        <v xml:space="preserve">  …</v>
      </c>
      <c r="E69" s="119" t="str">
        <f>IFERROR(VLOOKUP(C69,Utilitaires!$A$2:$C$7,2,),"")</f>
        <v>Libellé du critère quand il sera choisi</v>
      </c>
      <c r="F69" s="256"/>
      <c r="G69" s="267"/>
      <c r="H69" s="220"/>
      <c r="I69" s="203"/>
      <c r="J69" s="203"/>
      <c r="K69" s="200"/>
      <c r="L69" s="201"/>
      <c r="M69" s="201"/>
      <c r="N69" s="199"/>
      <c r="O69" s="199"/>
      <c r="P69" s="199"/>
      <c r="Q69" s="27"/>
    </row>
    <row r="70" spans="1:17" s="122" customFormat="1" ht="35.1" customHeight="1">
      <c r="A70" s="270" t="s">
        <v>19</v>
      </c>
      <c r="B70" s="585" t="s">
        <v>98</v>
      </c>
      <c r="C70" s="585"/>
      <c r="D70" s="258" t="str">
        <f>IF(COUNTIF(D71:D104,'Mode d''emploi'!$D$28)=COUNTIF(D71:D104,"&lt;&gt;"),'Mode d''emploi'!$D$28,IF(SUM(D71:D104)&gt;0,AVERAGE(D71,D76,D79,D84),Utilitaires!$C$2))</f>
        <v xml:space="preserve">  …</v>
      </c>
      <c r="E70" s="584" t="str">
        <f>IFERROR(VLOOKUP(G70,Utilitaires!$A$11:$B$16,2,FALSE),"")</f>
        <v>Il reste des critères à évaluer…</v>
      </c>
      <c r="F70" s="584"/>
      <c r="G70" s="271" t="str">
        <f>IFERROR(VLOOKUP(D70,Utilitaires!$A$21:$B$33,2),Utilitaires!$A$4)</f>
        <v>en attente</v>
      </c>
      <c r="H70" s="220"/>
      <c r="I70" s="235"/>
      <c r="J70" s="235"/>
      <c r="K70" s="225"/>
      <c r="L70" s="236"/>
      <c r="M70" s="236"/>
      <c r="N70" s="235"/>
      <c r="O70" s="235"/>
      <c r="P70" s="227"/>
      <c r="Q70" s="237"/>
    </row>
    <row r="71" spans="1:17" ht="35.1" customHeight="1">
      <c r="A71" s="272" t="s">
        <v>97</v>
      </c>
      <c r="B71" s="583" t="s">
        <v>96</v>
      </c>
      <c r="C71" s="583"/>
      <c r="D71" s="259" t="str">
        <f>IF(COUNTIF(D72:D75,'Mode d''emploi'!$D$28)=COUNTIF(D72:D75,"&lt;&gt;"),'Mode d''emploi'!$D$28,IF(SUM(D72:D75)&gt;0,AVERAGE(D72:D75),Utilitaires!$C$2))</f>
        <v xml:space="preserve">  …</v>
      </c>
      <c r="E71" s="582" t="str">
        <f>IFERROR(VLOOKUP(G71,Utilitaires!$A$11:$B$16,2),"")</f>
        <v>Il reste des critères à évaluer…</v>
      </c>
      <c r="F71" s="582"/>
      <c r="G71" s="273" t="str">
        <f>IFERROR(VLOOKUP(D71,Utilitaires!$A$21:$B$33,2),"")</f>
        <v>en attente</v>
      </c>
      <c r="H71" s="220"/>
      <c r="I71" s="238"/>
      <c r="J71" s="229"/>
      <c r="K71" s="225"/>
      <c r="L71" s="230"/>
      <c r="M71" s="230"/>
      <c r="N71" s="229"/>
      <c r="O71" s="229"/>
      <c r="P71" s="227"/>
      <c r="Q71" s="27"/>
    </row>
    <row r="72" spans="1:17" ht="35.1" customHeight="1">
      <c r="A72" s="274">
        <f>MAX($A$15:A71)+1</f>
        <v>42</v>
      </c>
      <c r="B72" s="260" t="s">
        <v>245</v>
      </c>
      <c r="C72" s="254" t="s">
        <v>363</v>
      </c>
      <c r="D72" s="261" t="str">
        <f>IFERROR(VLOOKUP(C72,Utilitaires!$A$2:$C$7,3,),"")</f>
        <v xml:space="preserve">  …</v>
      </c>
      <c r="E72" s="120" t="str">
        <f>IFERROR(VLOOKUP(C72,Utilitaires!$A$2:$C$7,2,),"")</f>
        <v>Libellé du critère quand il sera choisi</v>
      </c>
      <c r="F72" s="256"/>
      <c r="G72" s="267"/>
      <c r="H72" s="220"/>
      <c r="I72" s="203"/>
      <c r="J72" s="203"/>
      <c r="K72" s="200"/>
      <c r="L72" s="201"/>
      <c r="M72" s="201"/>
      <c r="N72" s="199"/>
      <c r="O72" s="199"/>
      <c r="P72" s="199"/>
      <c r="Q72" s="27"/>
    </row>
    <row r="73" spans="1:17" s="63" customFormat="1" ht="35.1" customHeight="1">
      <c r="A73" s="274">
        <f>MAX($A$15:A72)+1</f>
        <v>43</v>
      </c>
      <c r="B73" s="260" t="s">
        <v>126</v>
      </c>
      <c r="C73" s="254" t="s">
        <v>363</v>
      </c>
      <c r="D73" s="261" t="str">
        <f>IFERROR(VLOOKUP(C73,Utilitaires!$A$2:$C$7,3,),"")</f>
        <v xml:space="preserve">  …</v>
      </c>
      <c r="E73" s="120" t="str">
        <f>IFERROR(VLOOKUP(C73,Utilitaires!$A$2:$C$7,2,),"")</f>
        <v>Libellé du critère quand il sera choisi</v>
      </c>
      <c r="F73" s="256"/>
      <c r="G73" s="267"/>
      <c r="H73" s="220"/>
      <c r="I73" s="199"/>
      <c r="J73" s="199"/>
      <c r="K73" s="200"/>
      <c r="L73" s="201"/>
      <c r="M73" s="201"/>
      <c r="N73" s="199"/>
      <c r="O73" s="199"/>
      <c r="P73" s="199"/>
      <c r="Q73" s="27"/>
    </row>
    <row r="74" spans="1:17" s="63" customFormat="1" ht="35.1" customHeight="1">
      <c r="A74" s="274">
        <f>MAX($A$15:A73)+1</f>
        <v>44</v>
      </c>
      <c r="B74" s="260" t="s">
        <v>246</v>
      </c>
      <c r="C74" s="254" t="s">
        <v>363</v>
      </c>
      <c r="D74" s="261" t="str">
        <f>IFERROR(VLOOKUP(C74,Utilitaires!$A$2:$C$7,3,),"")</f>
        <v xml:space="preserve">  …</v>
      </c>
      <c r="E74" s="120" t="str">
        <f>IFERROR(VLOOKUP(C74,Utilitaires!$A$2:$C$7,2,),"")</f>
        <v>Libellé du critère quand il sera choisi</v>
      </c>
      <c r="F74" s="256"/>
      <c r="G74" s="267"/>
      <c r="H74" s="220"/>
      <c r="I74" s="203"/>
      <c r="J74" s="203"/>
      <c r="K74" s="200"/>
      <c r="L74" s="201"/>
      <c r="M74" s="201"/>
      <c r="N74" s="199"/>
      <c r="O74" s="199"/>
      <c r="P74" s="199"/>
      <c r="Q74" s="27"/>
    </row>
    <row r="75" spans="1:17" ht="35.1" customHeight="1">
      <c r="A75" s="274">
        <f t="shared" ref="A75" si="2">MAX($A$15,A74)+1</f>
        <v>45</v>
      </c>
      <c r="B75" s="260" t="s">
        <v>258</v>
      </c>
      <c r="C75" s="254" t="s">
        <v>363</v>
      </c>
      <c r="D75" s="261" t="str">
        <f>IFERROR(VLOOKUP(C75,Utilitaires!$A$2:$C$7,3,),"")</f>
        <v xml:space="preserve">  …</v>
      </c>
      <c r="E75" s="120" t="str">
        <f>IFERROR(VLOOKUP(C75,Utilitaires!$A$2:$C$7,2,),"")</f>
        <v>Libellé du critère quand il sera choisi</v>
      </c>
      <c r="F75" s="256"/>
      <c r="G75" s="267"/>
      <c r="H75" s="220"/>
      <c r="I75" s="199"/>
      <c r="J75" s="203"/>
      <c r="K75" s="200"/>
      <c r="L75" s="201"/>
      <c r="M75" s="201"/>
      <c r="N75" s="199"/>
      <c r="O75" s="199"/>
      <c r="P75" s="199"/>
      <c r="Q75" s="27"/>
    </row>
    <row r="76" spans="1:17" s="142" customFormat="1" ht="35.1" customHeight="1">
      <c r="A76" s="272" t="s">
        <v>99</v>
      </c>
      <c r="B76" s="583" t="s">
        <v>100</v>
      </c>
      <c r="C76" s="583"/>
      <c r="D76" s="259" t="str">
        <f>IF(COUNTIF(D77:D78,'Mode d''emploi'!$D$28)=COUNTIF(D77:D78,"&lt;&gt;"),'Mode d''emploi'!$D$28,IF(SUM(D77:D78)&gt;0,AVERAGE(D77:D78),Utilitaires!$C$2))</f>
        <v xml:space="preserve">  …</v>
      </c>
      <c r="E76" s="582" t="str">
        <f>IFERROR(VLOOKUP(G76,Utilitaires!$A$11:$B$16,2),"")</f>
        <v>Il reste des critères à évaluer…</v>
      </c>
      <c r="F76" s="582"/>
      <c r="G76" s="273" t="str">
        <f>IFERROR(VLOOKUP(D76,Utilitaires!$A$21:$B$33,2),"")</f>
        <v>en attente</v>
      </c>
      <c r="H76" s="220"/>
      <c r="I76" s="238"/>
      <c r="J76" s="239"/>
      <c r="K76" s="225"/>
      <c r="L76" s="240"/>
      <c r="M76" s="240"/>
      <c r="N76" s="239"/>
      <c r="O76" s="239"/>
      <c r="P76" s="227"/>
      <c r="Q76" s="241"/>
    </row>
    <row r="77" spans="1:17" ht="35.1" customHeight="1">
      <c r="A77" s="274">
        <f>MAX($A$15,A75)+1</f>
        <v>46</v>
      </c>
      <c r="B77" s="262" t="s">
        <v>247</v>
      </c>
      <c r="C77" s="254" t="s">
        <v>363</v>
      </c>
      <c r="D77" s="261" t="str">
        <f>IFERROR(VLOOKUP(C77,Utilitaires!$A$2:$C$7,3,),"")</f>
        <v xml:space="preserve">  …</v>
      </c>
      <c r="E77" s="120" t="str">
        <f>IFERROR(VLOOKUP(C77,Utilitaires!$A$2:$C$7,2,),"")</f>
        <v>Libellé du critère quand il sera choisi</v>
      </c>
      <c r="F77" s="256"/>
      <c r="G77" s="267"/>
      <c r="H77" s="220"/>
      <c r="I77" s="199"/>
      <c r="J77" s="199"/>
      <c r="K77" s="200"/>
      <c r="L77" s="201"/>
      <c r="M77" s="201"/>
      <c r="N77" s="199"/>
      <c r="O77" s="199"/>
      <c r="P77" s="199"/>
      <c r="Q77" s="27"/>
    </row>
    <row r="78" spans="1:17" s="63" customFormat="1" ht="35.1" customHeight="1">
      <c r="A78" s="274">
        <f>MAX($A$15:A77)+1</f>
        <v>47</v>
      </c>
      <c r="B78" s="260" t="s">
        <v>130</v>
      </c>
      <c r="C78" s="254" t="s">
        <v>363</v>
      </c>
      <c r="D78" s="261" t="str">
        <f>IFERROR(VLOOKUP(C78,Utilitaires!$A$2:$C$7,3,),"")</f>
        <v xml:space="preserve">  …</v>
      </c>
      <c r="E78" s="120" t="str">
        <f>IFERROR(VLOOKUP(C78,Utilitaires!$A$2:$C$7,2,),"")</f>
        <v>Libellé du critère quand il sera choisi</v>
      </c>
      <c r="F78" s="256"/>
      <c r="G78" s="267"/>
      <c r="H78" s="220"/>
      <c r="I78" s="203"/>
      <c r="J78" s="203"/>
      <c r="K78" s="200"/>
      <c r="L78" s="201"/>
      <c r="M78" s="201"/>
      <c r="N78" s="199"/>
      <c r="O78" s="199"/>
      <c r="P78" s="199"/>
      <c r="Q78" s="27"/>
    </row>
    <row r="79" spans="1:17" s="142" customFormat="1" ht="35.1" customHeight="1">
      <c r="A79" s="272" t="s">
        <v>101</v>
      </c>
      <c r="B79" s="583" t="s">
        <v>218</v>
      </c>
      <c r="C79" s="583"/>
      <c r="D79" s="259" t="str">
        <f>IF(COUNTIF(D80:D83,'Mode d''emploi'!$D$28)=COUNTIF(D80:D83,"&lt;&gt;"),'Mode d''emploi'!$D$28,IF(SUM(D80:D83)&gt;0,AVERAGE(D80:D83),Utilitaires!$C$2))</f>
        <v xml:space="preserve">  …</v>
      </c>
      <c r="E79" s="582" t="str">
        <f>IFERROR(VLOOKUP(G79,Utilitaires!$A$11:$B$16,2),"")</f>
        <v>Il reste des critères à évaluer…</v>
      </c>
      <c r="F79" s="582"/>
      <c r="G79" s="273" t="str">
        <f>IFERROR(VLOOKUP(D79,Utilitaires!$A$21:$B$33,2),"")</f>
        <v>en attente</v>
      </c>
      <c r="H79" s="220"/>
      <c r="I79" s="238"/>
      <c r="J79" s="239"/>
      <c r="K79" s="225"/>
      <c r="L79" s="240"/>
      <c r="M79" s="240"/>
      <c r="N79" s="239"/>
      <c r="O79" s="239"/>
      <c r="P79" s="227"/>
      <c r="Q79" s="241"/>
    </row>
    <row r="80" spans="1:17" ht="35.1" customHeight="1">
      <c r="A80" s="274">
        <f>MAX($A$15,A78)+1</f>
        <v>48</v>
      </c>
      <c r="B80" s="260" t="s">
        <v>299</v>
      </c>
      <c r="C80" s="254" t="s">
        <v>363</v>
      </c>
      <c r="D80" s="261" t="str">
        <f>IFERROR(VLOOKUP(C80,Utilitaires!$A$2:$C$7,3,),"")</f>
        <v xml:space="preserve">  …</v>
      </c>
      <c r="E80" s="120" t="str">
        <f>IFERROR(VLOOKUP(C80,Utilitaires!$A$2:$C$7,2,),"")</f>
        <v>Libellé du critère quand il sera choisi</v>
      </c>
      <c r="F80" s="256"/>
      <c r="G80" s="267"/>
      <c r="H80" s="220"/>
      <c r="I80" s="199"/>
      <c r="J80" s="199"/>
      <c r="K80" s="200"/>
      <c r="L80" s="201"/>
      <c r="M80" s="201"/>
      <c r="N80" s="199"/>
      <c r="O80" s="199"/>
      <c r="P80" s="199"/>
      <c r="Q80" s="27"/>
    </row>
    <row r="81" spans="1:17" s="63" customFormat="1" ht="35.1" customHeight="1">
      <c r="A81" s="274">
        <f>MAX($A$15:A80)+1</f>
        <v>49</v>
      </c>
      <c r="B81" s="260" t="s">
        <v>259</v>
      </c>
      <c r="C81" s="254" t="s">
        <v>363</v>
      </c>
      <c r="D81" s="261" t="str">
        <f>IFERROR(VLOOKUP(C81,Utilitaires!$A$2:$C$7,3,),"")</f>
        <v xml:space="preserve">  …</v>
      </c>
      <c r="E81" s="120" t="str">
        <f>IFERROR(VLOOKUP(C81,Utilitaires!$A$2:$C$7,2,),"")</f>
        <v>Libellé du critère quand il sera choisi</v>
      </c>
      <c r="F81" s="256"/>
      <c r="G81" s="267"/>
      <c r="H81" s="220"/>
      <c r="I81" s="199"/>
      <c r="J81" s="199"/>
      <c r="K81" s="199"/>
      <c r="L81" s="201"/>
      <c r="M81" s="201"/>
      <c r="N81" s="199"/>
      <c r="O81" s="199"/>
      <c r="P81" s="199"/>
      <c r="Q81" s="27"/>
    </row>
    <row r="82" spans="1:17" s="63" customFormat="1" ht="35.1" customHeight="1">
      <c r="A82" s="274">
        <f>MAX($A$15:A81)+1</f>
        <v>50</v>
      </c>
      <c r="B82" s="260" t="s">
        <v>260</v>
      </c>
      <c r="C82" s="254" t="s">
        <v>363</v>
      </c>
      <c r="D82" s="261" t="str">
        <f>IFERROR(VLOOKUP(C82,Utilitaires!$A$2:$C$7,3,),"")</f>
        <v xml:space="preserve">  …</v>
      </c>
      <c r="E82" s="120" t="str">
        <f>IFERROR(VLOOKUP(C82,Utilitaires!$A$2:$C$7,2,),"")</f>
        <v>Libellé du critère quand il sera choisi</v>
      </c>
      <c r="F82" s="256"/>
      <c r="G82" s="267"/>
      <c r="H82" s="220"/>
      <c r="I82" s="199"/>
      <c r="J82" s="199"/>
      <c r="K82" s="199"/>
      <c r="L82" s="201"/>
      <c r="M82" s="201"/>
      <c r="N82" s="199"/>
      <c r="O82" s="199"/>
      <c r="P82" s="199"/>
      <c r="Q82" s="27"/>
    </row>
    <row r="83" spans="1:17" s="63" customFormat="1" ht="35.1" customHeight="1">
      <c r="A83" s="274">
        <f t="shared" ref="A83" si="3">MAX($A$15,A82)+1</f>
        <v>51</v>
      </c>
      <c r="B83" s="260" t="s">
        <v>261</v>
      </c>
      <c r="C83" s="254" t="s">
        <v>363</v>
      </c>
      <c r="D83" s="261" t="str">
        <f>IFERROR(VLOOKUP(C83,Utilitaires!$A$2:$C$7,3,),"")</f>
        <v xml:space="preserve">  …</v>
      </c>
      <c r="E83" s="120" t="str">
        <f>IFERROR(VLOOKUP(C83,Utilitaires!$A$2:$C$7,2,),"")</f>
        <v>Libellé du critère quand il sera choisi</v>
      </c>
      <c r="F83" s="256"/>
      <c r="G83" s="267"/>
      <c r="H83" s="220"/>
      <c r="I83" s="199"/>
      <c r="J83" s="199"/>
      <c r="K83" s="199"/>
      <c r="L83" s="201"/>
      <c r="M83" s="201"/>
      <c r="N83" s="199"/>
      <c r="O83" s="199"/>
      <c r="P83" s="199"/>
      <c r="Q83" s="27"/>
    </row>
    <row r="84" spans="1:17" s="142" customFormat="1" ht="35.1" customHeight="1">
      <c r="A84" s="275" t="s">
        <v>102</v>
      </c>
      <c r="B84" s="583" t="s">
        <v>109</v>
      </c>
      <c r="C84" s="583"/>
      <c r="D84" s="259" t="str">
        <f>IF(COUNTIF(D85:D87,'Mode d''emploi'!$D$28)=COUNTIF(D85:D87,"&lt;&gt;"),'Mode d''emploi'!$D$28,IF(SUM(D85:D87)&gt;0,AVERAGE(D85:D87),Utilitaires!$C$2))</f>
        <v xml:space="preserve">  …</v>
      </c>
      <c r="E84" s="582" t="str">
        <f>IFERROR(VLOOKUP(G84,Utilitaires!$A$11:$B$16,2),"")</f>
        <v>Il reste des critères à évaluer…</v>
      </c>
      <c r="F84" s="582"/>
      <c r="G84" s="273" t="str">
        <f>IFERROR(VLOOKUP(D84,Utilitaires!$A$21:$B$33,2),"")</f>
        <v>en attente</v>
      </c>
      <c r="H84" s="220"/>
      <c r="I84" s="238"/>
      <c r="J84" s="239"/>
      <c r="K84" s="225"/>
      <c r="L84" s="240"/>
      <c r="M84" s="240"/>
      <c r="N84" s="239"/>
      <c r="O84" s="239"/>
      <c r="P84" s="227"/>
      <c r="Q84" s="241"/>
    </row>
    <row r="85" spans="1:17" ht="35.1" customHeight="1">
      <c r="A85" s="274">
        <f>MAX($A$15,A83)+1</f>
        <v>52</v>
      </c>
      <c r="B85" s="260" t="s">
        <v>262</v>
      </c>
      <c r="C85" s="254" t="s">
        <v>363</v>
      </c>
      <c r="D85" s="261" t="str">
        <f>IFERROR(VLOOKUP(C85,Utilitaires!$A$2:$C$7,3,),"")</f>
        <v xml:space="preserve">  …</v>
      </c>
      <c r="E85" s="120" t="str">
        <f>IFERROR(VLOOKUP(C85,Utilitaires!$A$2:$C$7,2,),"")</f>
        <v>Libellé du critère quand il sera choisi</v>
      </c>
      <c r="F85" s="256"/>
      <c r="G85" s="267"/>
      <c r="H85" s="220"/>
      <c r="I85" s="199"/>
      <c r="J85" s="199"/>
      <c r="K85" s="199"/>
      <c r="L85" s="201"/>
      <c r="M85" s="201"/>
      <c r="N85" s="199"/>
      <c r="O85" s="199"/>
      <c r="P85" s="199"/>
      <c r="Q85" s="27"/>
    </row>
    <row r="86" spans="1:17" s="63" customFormat="1" ht="35.1" customHeight="1">
      <c r="A86" s="274">
        <f>MAX($A$15:A85)+1</f>
        <v>53</v>
      </c>
      <c r="B86" s="260" t="s">
        <v>263</v>
      </c>
      <c r="C86" s="254" t="s">
        <v>363</v>
      </c>
      <c r="D86" s="261" t="str">
        <f>IFERROR(VLOOKUP(C86,Utilitaires!$A$2:$C$7,3,),"")</f>
        <v xml:space="preserve">  …</v>
      </c>
      <c r="E86" s="120" t="str">
        <f>IFERROR(VLOOKUP(C86,Utilitaires!$A$2:$C$7,2,),"")</f>
        <v>Libellé du critère quand il sera choisi</v>
      </c>
      <c r="F86" s="256"/>
      <c r="G86" s="267"/>
      <c r="H86" s="220"/>
      <c r="I86" s="199"/>
      <c r="J86" s="199"/>
      <c r="K86" s="199"/>
      <c r="L86" s="201"/>
      <c r="M86" s="201"/>
      <c r="N86" s="199"/>
      <c r="O86" s="199"/>
      <c r="P86" s="199"/>
      <c r="Q86" s="27"/>
    </row>
    <row r="87" spans="1:17" s="63" customFormat="1" ht="35.1" customHeight="1">
      <c r="A87" s="274">
        <f>MAX($A$15:A86)+1</f>
        <v>54</v>
      </c>
      <c r="B87" s="260" t="s">
        <v>248</v>
      </c>
      <c r="C87" s="254" t="s">
        <v>363</v>
      </c>
      <c r="D87" s="261" t="str">
        <f>IFERROR(VLOOKUP(C87,Utilitaires!$A$2:$C$7,3,),"")</f>
        <v xml:space="preserve">  …</v>
      </c>
      <c r="E87" s="120" t="str">
        <f>IFERROR(VLOOKUP(C87,Utilitaires!$A$2:$C$7,2,),"")</f>
        <v>Libellé du critère quand il sera choisi</v>
      </c>
      <c r="F87" s="256"/>
      <c r="G87" s="267"/>
      <c r="H87" s="220"/>
      <c r="I87" s="199"/>
      <c r="J87" s="203"/>
      <c r="K87" s="200"/>
      <c r="L87" s="201"/>
      <c r="M87" s="201"/>
      <c r="N87" s="199"/>
      <c r="O87" s="199"/>
      <c r="P87" s="199"/>
      <c r="Q87" s="27"/>
    </row>
    <row r="88" spans="1:17" s="142" customFormat="1" ht="35.1" customHeight="1">
      <c r="A88" s="275" t="s">
        <v>103</v>
      </c>
      <c r="B88" s="583" t="s">
        <v>108</v>
      </c>
      <c r="C88" s="583"/>
      <c r="D88" s="259" t="str">
        <f>IF(COUNTIF(D89:D92,'Mode d''emploi'!$D$28)=COUNTIF(D89:D92,"&lt;&gt;"),'Mode d''emploi'!$D$28,IF(SUM(D89:D92)&gt;0,AVERAGE(D89:D92),Utilitaires!$C$2))</f>
        <v xml:space="preserve">  …</v>
      </c>
      <c r="E88" s="582" t="str">
        <f>IFERROR(VLOOKUP(G88,Utilitaires!$A$11:$B$16,2),"")</f>
        <v>Il reste des critères à évaluer…</v>
      </c>
      <c r="F88" s="582"/>
      <c r="G88" s="273" t="str">
        <f>IFERROR(VLOOKUP(D88,Utilitaires!$A$21:$B$33,2),"")</f>
        <v>en attente</v>
      </c>
      <c r="H88" s="220"/>
      <c r="I88" s="238"/>
      <c r="J88" s="239"/>
      <c r="K88" s="225"/>
      <c r="L88" s="240"/>
      <c r="M88" s="240"/>
      <c r="N88" s="239"/>
      <c r="O88" s="239"/>
      <c r="P88" s="227"/>
      <c r="Q88" s="241"/>
    </row>
    <row r="89" spans="1:17" s="58" customFormat="1" ht="35.1" customHeight="1">
      <c r="A89" s="274">
        <f>MAX($A$15:A88)+1</f>
        <v>55</v>
      </c>
      <c r="B89" s="260" t="s">
        <v>120</v>
      </c>
      <c r="C89" s="254" t="s">
        <v>363</v>
      </c>
      <c r="D89" s="261" t="str">
        <f>IFERROR(VLOOKUP(C89,Utilitaires!$A$2:$C$7,3,),"")</f>
        <v xml:space="preserve">  …</v>
      </c>
      <c r="E89" s="120" t="str">
        <f>IFERROR(VLOOKUP(C89,Utilitaires!$A$2:$C$7,2,),"")</f>
        <v>Libellé du critère quand il sera choisi</v>
      </c>
      <c r="F89" s="256"/>
      <c r="G89" s="267"/>
      <c r="H89" s="220"/>
      <c r="I89" s="203"/>
      <c r="J89" s="199"/>
      <c r="K89" s="200"/>
      <c r="L89" s="201"/>
      <c r="M89" s="201"/>
      <c r="N89" s="199"/>
      <c r="O89" s="199"/>
      <c r="P89" s="199"/>
      <c r="Q89" s="27"/>
    </row>
    <row r="90" spans="1:17" s="63" customFormat="1" ht="35.1" customHeight="1">
      <c r="A90" s="274">
        <f>MAX($A$15:A89)+1</f>
        <v>56</v>
      </c>
      <c r="B90" s="260" t="s">
        <v>196</v>
      </c>
      <c r="C90" s="254" t="s">
        <v>363</v>
      </c>
      <c r="D90" s="261" t="str">
        <f>IFERROR(VLOOKUP(C90,Utilitaires!$A$2:$C$7,3,),"")</f>
        <v xml:space="preserve">  …</v>
      </c>
      <c r="E90" s="120" t="str">
        <f>IFERROR(VLOOKUP(C90,Utilitaires!$A$2:$C$7,2,),"")</f>
        <v>Libellé du critère quand il sera choisi</v>
      </c>
      <c r="F90" s="256"/>
      <c r="G90" s="267"/>
      <c r="H90" s="220"/>
      <c r="I90" s="199"/>
      <c r="J90" s="199"/>
      <c r="K90" s="200"/>
      <c r="L90" s="201"/>
      <c r="M90" s="201"/>
      <c r="N90" s="199"/>
      <c r="O90" s="199"/>
      <c r="P90" s="199"/>
      <c r="Q90" s="27"/>
    </row>
    <row r="91" spans="1:17" s="63" customFormat="1" ht="35.1" customHeight="1">
      <c r="A91" s="274">
        <f t="shared" ref="A91:A92" si="4">MAX($A$15,A90)+1</f>
        <v>57</v>
      </c>
      <c r="B91" s="260" t="s">
        <v>249</v>
      </c>
      <c r="C91" s="254" t="s">
        <v>363</v>
      </c>
      <c r="D91" s="261" t="str">
        <f>IFERROR(VLOOKUP(C91,Utilitaires!$A$2:$C$7,3,),"")</f>
        <v xml:space="preserve">  …</v>
      </c>
      <c r="E91" s="120" t="str">
        <f>IFERROR(VLOOKUP(C91,Utilitaires!$A$2:$C$7,2,),"")</f>
        <v>Libellé du critère quand il sera choisi</v>
      </c>
      <c r="F91" s="256"/>
      <c r="G91" s="267"/>
      <c r="H91" s="220"/>
      <c r="I91" s="199"/>
      <c r="J91" s="199"/>
      <c r="K91" s="200"/>
      <c r="L91" s="201"/>
      <c r="M91" s="201"/>
      <c r="N91" s="199"/>
      <c r="O91" s="199"/>
      <c r="P91" s="199"/>
      <c r="Q91" s="27"/>
    </row>
    <row r="92" spans="1:17" s="58" customFormat="1" ht="35.1" customHeight="1">
      <c r="A92" s="274">
        <f t="shared" si="4"/>
        <v>58</v>
      </c>
      <c r="B92" s="260" t="s">
        <v>264</v>
      </c>
      <c r="C92" s="254" t="s">
        <v>363</v>
      </c>
      <c r="D92" s="261" t="str">
        <f>IFERROR(VLOOKUP(C92,Utilitaires!$A$2:$C$7,3,),"")</f>
        <v xml:space="preserve">  …</v>
      </c>
      <c r="E92" s="120" t="str">
        <f>IFERROR(VLOOKUP(C92,Utilitaires!$A$2:$C$7,2,),"")</f>
        <v>Libellé du critère quand il sera choisi</v>
      </c>
      <c r="F92" s="256"/>
      <c r="G92" s="267"/>
      <c r="H92" s="220"/>
      <c r="I92" s="199"/>
      <c r="J92" s="199"/>
      <c r="K92" s="199"/>
      <c r="L92" s="201"/>
      <c r="M92" s="201"/>
      <c r="N92" s="199"/>
      <c r="O92" s="199"/>
      <c r="P92" s="199"/>
      <c r="Q92" s="27"/>
    </row>
    <row r="93" spans="1:17" s="142" customFormat="1" ht="35.1" customHeight="1">
      <c r="A93" s="275" t="s">
        <v>104</v>
      </c>
      <c r="B93" s="583" t="s">
        <v>105</v>
      </c>
      <c r="C93" s="583"/>
      <c r="D93" s="259" t="str">
        <f>IF(COUNTIF(D94:D97,'Mode d''emploi'!$D$28)=COUNTIF(D94:D97,"&lt;&gt;"),'Mode d''emploi'!$D$28,IF(SUM(D94:D97)&gt;0,AVERAGE(D94:D97),Utilitaires!$C$2))</f>
        <v xml:space="preserve">  …</v>
      </c>
      <c r="E93" s="582" t="str">
        <f>IFERROR(VLOOKUP(G93,Utilitaires!$A$11:$B$16,2),"")</f>
        <v>Il reste des critères à évaluer…</v>
      </c>
      <c r="F93" s="582"/>
      <c r="G93" s="273" t="str">
        <f>IFERROR(VLOOKUP(D93,Utilitaires!$A$21:$B$33,2),"")</f>
        <v>en attente</v>
      </c>
      <c r="H93" s="220"/>
      <c r="I93" s="238"/>
      <c r="J93" s="239"/>
      <c r="K93" s="225"/>
      <c r="L93" s="240"/>
      <c r="M93" s="240"/>
      <c r="N93" s="239"/>
      <c r="O93" s="239"/>
      <c r="P93" s="227"/>
      <c r="Q93" s="241"/>
    </row>
    <row r="94" spans="1:17" s="58" customFormat="1" ht="35.1" customHeight="1">
      <c r="A94" s="274">
        <f>MAX($A$15:A93)+1</f>
        <v>59</v>
      </c>
      <c r="B94" s="260" t="s">
        <v>131</v>
      </c>
      <c r="C94" s="254" t="s">
        <v>363</v>
      </c>
      <c r="D94" s="261" t="str">
        <f>IFERROR(VLOOKUP(C94,Utilitaires!$A$2:$C$7,3,),"")</f>
        <v xml:space="preserve">  …</v>
      </c>
      <c r="E94" s="120" t="str">
        <f>IFERROR(VLOOKUP(C94,Utilitaires!$A$2:$C$7,2,),"")</f>
        <v>Libellé du critère quand il sera choisi</v>
      </c>
      <c r="F94" s="256"/>
      <c r="G94" s="267"/>
      <c r="H94" s="220"/>
      <c r="I94" s="199"/>
      <c r="J94" s="203"/>
      <c r="K94" s="200"/>
      <c r="L94" s="201"/>
      <c r="M94" s="201"/>
      <c r="N94" s="199"/>
      <c r="O94" s="199"/>
      <c r="P94" s="199"/>
      <c r="Q94" s="27"/>
    </row>
    <row r="95" spans="1:17" s="63" customFormat="1" ht="35.1" customHeight="1">
      <c r="A95" s="274">
        <f>MAX($A$15,A94)+1</f>
        <v>60</v>
      </c>
      <c r="B95" s="260" t="s">
        <v>251</v>
      </c>
      <c r="C95" s="254" t="s">
        <v>363</v>
      </c>
      <c r="D95" s="261" t="str">
        <f>IFERROR(VLOOKUP(C95,Utilitaires!$A$2:$C$7,3,),"")</f>
        <v xml:space="preserve">  …</v>
      </c>
      <c r="E95" s="120" t="str">
        <f>IFERROR(VLOOKUP(C95,Utilitaires!$A$2:$C$7,2,),"")</f>
        <v>Libellé du critère quand il sera choisi</v>
      </c>
      <c r="F95" s="256"/>
      <c r="G95" s="267"/>
      <c r="H95" s="220"/>
      <c r="I95" s="199"/>
      <c r="J95" s="199"/>
      <c r="K95" s="199"/>
      <c r="L95" s="201"/>
      <c r="M95" s="201"/>
      <c r="N95" s="199"/>
      <c r="O95" s="199"/>
      <c r="P95" s="199"/>
      <c r="Q95" s="27"/>
    </row>
    <row r="96" spans="1:17" s="63" customFormat="1" ht="35.1" customHeight="1">
      <c r="A96" s="274">
        <f t="shared" ref="A96:A97" si="5">MAX($A$15,A95)+1</f>
        <v>61</v>
      </c>
      <c r="B96" s="260" t="s">
        <v>252</v>
      </c>
      <c r="C96" s="254" t="s">
        <v>363</v>
      </c>
      <c r="D96" s="261" t="str">
        <f>IFERROR(VLOOKUP(C96,Utilitaires!$A$2:$C$7,3,),"")</f>
        <v xml:space="preserve">  …</v>
      </c>
      <c r="E96" s="120" t="str">
        <f>IFERROR(VLOOKUP(C96,Utilitaires!$A$2:$C$7,2,),"")</f>
        <v>Libellé du critère quand il sera choisi</v>
      </c>
      <c r="F96" s="256"/>
      <c r="G96" s="267"/>
      <c r="H96" s="220"/>
      <c r="I96" s="203"/>
      <c r="J96" s="199"/>
      <c r="K96" s="200"/>
      <c r="L96" s="201"/>
      <c r="M96" s="201"/>
      <c r="N96" s="199"/>
      <c r="O96" s="199"/>
      <c r="P96" s="199"/>
      <c r="Q96" s="27"/>
    </row>
    <row r="97" spans="1:17" s="58" customFormat="1" ht="35.1" customHeight="1">
      <c r="A97" s="274">
        <f t="shared" si="5"/>
        <v>62</v>
      </c>
      <c r="B97" s="260" t="s">
        <v>250</v>
      </c>
      <c r="C97" s="254" t="s">
        <v>363</v>
      </c>
      <c r="D97" s="261" t="str">
        <f>IFERROR(VLOOKUP(C97,Utilitaires!$A$2:$C$7,3,),"")</f>
        <v xml:space="preserve">  …</v>
      </c>
      <c r="E97" s="120" t="str">
        <f>IFERROR(VLOOKUP(C97,Utilitaires!$A$2:$C$7,2,),"")</f>
        <v>Libellé du critère quand il sera choisi</v>
      </c>
      <c r="F97" s="256"/>
      <c r="G97" s="267"/>
      <c r="H97" s="220"/>
      <c r="I97" s="199"/>
      <c r="J97" s="199"/>
      <c r="K97" s="200"/>
      <c r="L97" s="201"/>
      <c r="M97" s="201"/>
      <c r="N97" s="199"/>
      <c r="O97" s="199"/>
      <c r="P97" s="199"/>
      <c r="Q97" s="27"/>
    </row>
    <row r="98" spans="1:17" s="142" customFormat="1" ht="35.1" customHeight="1">
      <c r="A98" s="275" t="s">
        <v>106</v>
      </c>
      <c r="B98" s="583" t="s">
        <v>107</v>
      </c>
      <c r="C98" s="583"/>
      <c r="D98" s="259" t="str">
        <f>IF(COUNTIF(D99:D100,'Mode d''emploi'!$D$28)=COUNTIF(D99:D100,"&lt;&gt;"),'Mode d''emploi'!$D$28,IF(SUM(D99:D100)&gt;0,AVERAGE(D99:D100),Utilitaires!$C$2))</f>
        <v xml:space="preserve">  …</v>
      </c>
      <c r="E98" s="582" t="str">
        <f>IFERROR(VLOOKUP(G98,Utilitaires!$A$11:$B$16,2),"")</f>
        <v>Il reste des critères à évaluer…</v>
      </c>
      <c r="F98" s="582"/>
      <c r="G98" s="273" t="str">
        <f>IFERROR(VLOOKUP(D98,Utilitaires!$A$21:$B$33,2),"")</f>
        <v>en attente</v>
      </c>
      <c r="H98" s="220"/>
      <c r="I98" s="238"/>
      <c r="J98" s="239"/>
      <c r="K98" s="225"/>
      <c r="L98" s="240"/>
      <c r="M98" s="240"/>
      <c r="N98" s="239"/>
      <c r="O98" s="239"/>
      <c r="P98" s="227"/>
      <c r="Q98" s="241"/>
    </row>
    <row r="99" spans="1:17" s="58" customFormat="1" ht="35.1" customHeight="1">
      <c r="A99" s="274">
        <f>MAX($A$15,A97)+1</f>
        <v>63</v>
      </c>
      <c r="B99" s="260" t="s">
        <v>253</v>
      </c>
      <c r="C99" s="254" t="s">
        <v>363</v>
      </c>
      <c r="D99" s="261" t="str">
        <f>IFERROR(VLOOKUP(C99,Utilitaires!$A$2:$C$7,3,),"")</f>
        <v xml:space="preserve">  …</v>
      </c>
      <c r="E99" s="120" t="str">
        <f>IFERROR(VLOOKUP(C99,Utilitaires!$A$2:$C$7,2,),"")</f>
        <v>Libellé du critère quand il sera choisi</v>
      </c>
      <c r="F99" s="256"/>
      <c r="G99" s="267"/>
      <c r="H99" s="220"/>
      <c r="I99" s="203"/>
      <c r="J99" s="203"/>
      <c r="K99" s="200"/>
      <c r="L99" s="201"/>
      <c r="M99" s="201"/>
      <c r="N99" s="199"/>
      <c r="O99" s="199"/>
      <c r="P99" s="199"/>
      <c r="Q99" s="27"/>
    </row>
    <row r="100" spans="1:17" s="58" customFormat="1" ht="35.1" customHeight="1">
      <c r="A100" s="274">
        <f>MAX($A$15:A99)+1</f>
        <v>64</v>
      </c>
      <c r="B100" s="260" t="s">
        <v>132</v>
      </c>
      <c r="C100" s="254" t="s">
        <v>363</v>
      </c>
      <c r="D100" s="261" t="str">
        <f>IFERROR(VLOOKUP(C100,Utilitaires!$A$2:$C$7,3,),"")</f>
        <v xml:space="preserve">  …</v>
      </c>
      <c r="E100" s="120" t="str">
        <f>IFERROR(VLOOKUP(C100,Utilitaires!$A$2:$C$7,2,),"")</f>
        <v>Libellé du critère quand il sera choisi</v>
      </c>
      <c r="F100" s="256"/>
      <c r="G100" s="267"/>
      <c r="H100" s="220"/>
      <c r="I100" s="199"/>
      <c r="J100" s="203"/>
      <c r="K100" s="200"/>
      <c r="L100" s="201"/>
      <c r="M100" s="201"/>
      <c r="N100" s="199"/>
      <c r="O100" s="199"/>
      <c r="P100" s="199"/>
      <c r="Q100" s="27"/>
    </row>
    <row r="101" spans="1:17" s="142" customFormat="1" ht="35.1" customHeight="1">
      <c r="A101" s="275" t="s">
        <v>110</v>
      </c>
      <c r="B101" s="583" t="s">
        <v>111</v>
      </c>
      <c r="C101" s="583"/>
      <c r="D101" s="259" t="str">
        <f>IF(COUNTIF(D102:D104,'Mode d''emploi'!$D$28)=COUNTIF(D102:D104,"&lt;&gt;"),'Mode d''emploi'!$D$28,IF(SUM(D102:D104)&gt;0,AVERAGE(D102:D104),Utilitaires!$C$2))</f>
        <v xml:space="preserve">  …</v>
      </c>
      <c r="E101" s="582" t="str">
        <f>IFERROR(VLOOKUP(G101,Utilitaires!$A$11:$B$16,2),"")</f>
        <v>Il reste des critères à évaluer…</v>
      </c>
      <c r="F101" s="582"/>
      <c r="G101" s="273" t="str">
        <f>IFERROR(VLOOKUP(D101,Utilitaires!$A$21:$B$33,2),"")</f>
        <v>en attente</v>
      </c>
      <c r="H101" s="220"/>
      <c r="I101" s="238"/>
      <c r="J101" s="239"/>
      <c r="K101" s="200"/>
      <c r="L101" s="240"/>
      <c r="M101" s="240"/>
      <c r="N101" s="239"/>
      <c r="O101" s="239"/>
      <c r="P101" s="199"/>
      <c r="Q101" s="241"/>
    </row>
    <row r="102" spans="1:17" s="58" customFormat="1" ht="35.1" customHeight="1">
      <c r="A102" s="274">
        <f>MAX($A$15,A100)+1</f>
        <v>65</v>
      </c>
      <c r="B102" s="260" t="s">
        <v>298</v>
      </c>
      <c r="C102" s="254" t="s">
        <v>363</v>
      </c>
      <c r="D102" s="261" t="str">
        <f>IFERROR(VLOOKUP(C102,Utilitaires!$A$2:$C$7,3,),"")</f>
        <v xml:space="preserve">  …</v>
      </c>
      <c r="E102" s="120" t="str">
        <f>IFERROR(VLOOKUP(C102,Utilitaires!$A$2:$C$7,2,),"")</f>
        <v>Libellé du critère quand il sera choisi</v>
      </c>
      <c r="F102" s="256"/>
      <c r="G102" s="267"/>
      <c r="H102" s="220"/>
      <c r="I102" s="199"/>
      <c r="J102" s="199"/>
      <c r="K102" s="200"/>
      <c r="L102" s="201"/>
      <c r="M102" s="201"/>
      <c r="N102" s="199"/>
      <c r="O102" s="199"/>
      <c r="P102" s="199"/>
      <c r="Q102" s="27"/>
    </row>
    <row r="103" spans="1:17" s="69" customFormat="1" ht="35.1" customHeight="1">
      <c r="A103" s="274">
        <f>MAX($A$15,A102)+1</f>
        <v>66</v>
      </c>
      <c r="B103" s="260" t="s">
        <v>265</v>
      </c>
      <c r="C103" s="254" t="s">
        <v>363</v>
      </c>
      <c r="D103" s="261" t="str">
        <f>IFERROR(VLOOKUP(C103,Utilitaires!$A$2:$C$7,3,),"")</f>
        <v xml:space="preserve">  …</v>
      </c>
      <c r="E103" s="120" t="str">
        <f>IFERROR(VLOOKUP(C103,Utilitaires!$A$2:$C$7,2,),"")</f>
        <v>Libellé du critère quand il sera choisi</v>
      </c>
      <c r="F103" s="256"/>
      <c r="G103" s="267"/>
      <c r="H103" s="220"/>
      <c r="I103" s="199"/>
      <c r="J103" s="199"/>
      <c r="K103" s="200"/>
      <c r="L103" s="201"/>
      <c r="M103" s="201"/>
      <c r="N103" s="199"/>
      <c r="O103" s="199"/>
      <c r="P103" s="199"/>
      <c r="Q103" s="27"/>
    </row>
    <row r="104" spans="1:17" s="58" customFormat="1" ht="35.1" customHeight="1">
      <c r="A104" s="274">
        <f>MAX($A$15,A103)+1</f>
        <v>67</v>
      </c>
      <c r="B104" s="260" t="s">
        <v>254</v>
      </c>
      <c r="C104" s="254" t="s">
        <v>363</v>
      </c>
      <c r="D104" s="261" t="str">
        <f>IFERROR(VLOOKUP(C104,Utilitaires!$A$2:$C$7,3,),"")</f>
        <v xml:space="preserve">  …</v>
      </c>
      <c r="E104" s="120" t="str">
        <f>IFERROR(VLOOKUP(C104,Utilitaires!$A$2:$C$7,2,),"")</f>
        <v>Libellé du critère quand il sera choisi</v>
      </c>
      <c r="F104" s="256"/>
      <c r="G104" s="267"/>
      <c r="H104" s="220"/>
      <c r="I104" s="199"/>
      <c r="J104" s="199"/>
      <c r="K104" s="200"/>
      <c r="L104" s="201"/>
      <c r="M104" s="201"/>
      <c r="N104" s="199"/>
      <c r="O104" s="199"/>
      <c r="P104" s="199"/>
      <c r="Q104" s="27"/>
    </row>
    <row r="105" spans="1:17">
      <c r="A105" s="30"/>
      <c r="B105" s="30"/>
      <c r="C105" s="30"/>
      <c r="D105" s="30"/>
      <c r="E105" s="30"/>
      <c r="F105" s="30"/>
      <c r="G105" s="30"/>
      <c r="H105" s="220"/>
      <c r="I105" s="199"/>
      <c r="J105" s="199"/>
      <c r="K105" s="200"/>
      <c r="L105" s="201"/>
      <c r="M105" s="201"/>
      <c r="N105" s="199"/>
      <c r="O105" s="199"/>
      <c r="P105" s="199"/>
      <c r="Q105" s="27"/>
    </row>
    <row r="106" spans="1:17">
      <c r="A106" s="30"/>
      <c r="B106" s="30"/>
      <c r="C106" s="30"/>
      <c r="D106" s="30"/>
      <c r="E106" s="30"/>
      <c r="F106" s="30"/>
      <c r="G106" s="30"/>
      <c r="H106" s="220"/>
      <c r="I106" s="199"/>
      <c r="J106" s="199"/>
      <c r="K106" s="200"/>
      <c r="L106" s="201"/>
      <c r="M106" s="201"/>
      <c r="N106" s="199"/>
      <c r="O106" s="199"/>
      <c r="P106" s="199"/>
      <c r="Q106" s="27"/>
    </row>
    <row r="107" spans="1:17">
      <c r="A107" s="30"/>
      <c r="B107" s="30"/>
      <c r="C107" s="30"/>
      <c r="D107" s="30"/>
      <c r="E107" s="30"/>
      <c r="F107" s="30"/>
      <c r="G107" s="30"/>
      <c r="H107" s="220"/>
      <c r="I107" s="199"/>
      <c r="J107" s="199"/>
      <c r="K107" s="200"/>
      <c r="L107" s="201"/>
      <c r="M107" s="201"/>
      <c r="N107" s="199"/>
      <c r="O107" s="199"/>
      <c r="P107" s="199"/>
      <c r="Q107" s="27"/>
    </row>
    <row r="108" spans="1:17">
      <c r="A108" s="30"/>
      <c r="B108" s="30"/>
      <c r="C108" s="30"/>
      <c r="D108" s="30"/>
      <c r="E108" s="30"/>
      <c r="F108" s="30"/>
      <c r="G108" s="30"/>
      <c r="H108" s="220"/>
      <c r="I108" s="199"/>
      <c r="J108" s="199"/>
      <c r="K108" s="200"/>
      <c r="L108" s="201"/>
      <c r="M108" s="201"/>
      <c r="N108" s="199"/>
      <c r="O108" s="199"/>
      <c r="P108" s="199"/>
      <c r="Q108" s="27"/>
    </row>
    <row r="109" spans="1:17">
      <c r="A109" s="30"/>
      <c r="B109" s="30"/>
      <c r="C109" s="30"/>
      <c r="D109" s="30"/>
      <c r="E109" s="30"/>
      <c r="F109" s="30"/>
      <c r="G109" s="30"/>
      <c r="H109" s="220"/>
      <c r="I109" s="199"/>
      <c r="J109" s="199"/>
      <c r="K109" s="200"/>
      <c r="L109" s="201"/>
      <c r="M109" s="201"/>
      <c r="N109" s="199"/>
      <c r="O109" s="199"/>
      <c r="P109" s="199"/>
      <c r="Q109" s="27"/>
    </row>
    <row r="110" spans="1:17">
      <c r="A110" s="30"/>
      <c r="B110" s="30"/>
      <c r="C110" s="30"/>
      <c r="D110" s="30"/>
      <c r="E110" s="30"/>
      <c r="F110" s="30"/>
      <c r="G110" s="30"/>
      <c r="H110" s="220"/>
      <c r="I110" s="199"/>
      <c r="J110" s="199"/>
      <c r="K110" s="200"/>
      <c r="L110" s="201"/>
      <c r="M110" s="201"/>
      <c r="N110" s="199"/>
      <c r="O110" s="199"/>
      <c r="P110" s="199"/>
      <c r="Q110" s="27"/>
    </row>
    <row r="111" spans="1:17">
      <c r="A111" s="30"/>
      <c r="B111" s="30"/>
      <c r="C111" s="30"/>
      <c r="D111" s="30"/>
      <c r="E111" s="30"/>
      <c r="F111" s="30"/>
      <c r="G111" s="30"/>
      <c r="H111" s="220"/>
      <c r="I111" s="199"/>
      <c r="J111" s="199"/>
      <c r="K111" s="200"/>
      <c r="L111" s="201"/>
      <c r="M111" s="201"/>
      <c r="N111" s="199"/>
      <c r="O111" s="199"/>
      <c r="P111" s="199"/>
      <c r="Q111" s="27"/>
    </row>
    <row r="112" spans="1:17">
      <c r="A112" s="30"/>
      <c r="B112" s="30"/>
      <c r="C112" s="30"/>
      <c r="D112" s="30"/>
      <c r="E112" s="30"/>
      <c r="F112" s="30"/>
      <c r="G112" s="30"/>
      <c r="H112" s="220"/>
      <c r="I112" s="199"/>
      <c r="J112" s="199"/>
      <c r="K112" s="200"/>
      <c r="L112" s="201"/>
      <c r="M112" s="201"/>
      <c r="N112" s="199"/>
      <c r="O112" s="199"/>
      <c r="P112" s="199"/>
      <c r="Q112" s="27"/>
    </row>
    <row r="113" spans="1:17">
      <c r="A113" s="30"/>
      <c r="B113" s="30"/>
      <c r="C113" s="30"/>
      <c r="D113" s="30"/>
      <c r="E113" s="30"/>
      <c r="F113" s="30"/>
      <c r="G113" s="30"/>
      <c r="H113" s="220"/>
      <c r="I113" s="199"/>
      <c r="J113" s="199"/>
      <c r="K113" s="200"/>
      <c r="L113" s="201"/>
      <c r="M113" s="201"/>
      <c r="N113" s="199"/>
      <c r="O113" s="199"/>
      <c r="P113" s="199"/>
      <c r="Q113" s="27"/>
    </row>
    <row r="114" spans="1:17">
      <c r="A114" s="30"/>
      <c r="B114" s="30"/>
      <c r="C114" s="30"/>
      <c r="D114" s="30"/>
      <c r="E114" s="30"/>
      <c r="F114" s="30"/>
      <c r="G114" s="30"/>
      <c r="H114" s="220"/>
      <c r="I114" s="199"/>
      <c r="J114" s="199"/>
      <c r="K114" s="200"/>
      <c r="L114" s="201"/>
      <c r="M114" s="201"/>
      <c r="N114" s="199"/>
      <c r="O114" s="199"/>
      <c r="P114" s="199"/>
      <c r="Q114" s="27"/>
    </row>
    <row r="115" spans="1:17">
      <c r="A115" s="30"/>
      <c r="B115" s="30"/>
      <c r="C115" s="30"/>
      <c r="D115" s="30"/>
      <c r="E115" s="30"/>
      <c r="F115" s="30"/>
      <c r="G115" s="30"/>
      <c r="H115" s="220"/>
      <c r="I115" s="199"/>
      <c r="J115" s="199"/>
      <c r="K115" s="200"/>
      <c r="L115" s="201"/>
      <c r="M115" s="201"/>
      <c r="N115" s="199"/>
      <c r="O115" s="199"/>
      <c r="P115" s="199"/>
      <c r="Q115" s="27"/>
    </row>
    <row r="116" spans="1:17" s="29" customFormat="1">
      <c r="A116" s="30"/>
      <c r="B116" s="30"/>
      <c r="C116" s="30"/>
      <c r="D116" s="30"/>
      <c r="E116" s="30"/>
      <c r="F116" s="30"/>
      <c r="G116" s="30"/>
      <c r="H116" s="220"/>
      <c r="I116" s="199"/>
      <c r="J116" s="199"/>
      <c r="K116" s="200"/>
      <c r="L116" s="201"/>
      <c r="M116" s="201"/>
      <c r="N116" s="199"/>
      <c r="O116" s="199"/>
      <c r="P116" s="199"/>
      <c r="Q116" s="30"/>
    </row>
    <row r="117" spans="1:17" s="29" customFormat="1">
      <c r="H117" s="220"/>
      <c r="I117" s="199"/>
      <c r="J117" s="199"/>
      <c r="K117" s="200"/>
      <c r="L117" s="201"/>
      <c r="M117" s="201"/>
      <c r="N117" s="199"/>
      <c r="O117" s="199"/>
      <c r="P117" s="199"/>
      <c r="Q117" s="30"/>
    </row>
    <row r="118" spans="1:17" s="29" customFormat="1">
      <c r="H118" s="220"/>
      <c r="I118" s="199"/>
      <c r="J118" s="199"/>
      <c r="K118" s="200"/>
      <c r="L118" s="201"/>
      <c r="M118" s="201"/>
      <c r="N118" s="199"/>
      <c r="O118" s="199"/>
      <c r="P118" s="199"/>
      <c r="Q118" s="30"/>
    </row>
    <row r="119" spans="1:17" s="29" customFormat="1">
      <c r="H119" s="220"/>
      <c r="I119" s="199"/>
      <c r="J119" s="199"/>
      <c r="K119" s="200"/>
      <c r="L119" s="201"/>
      <c r="M119" s="201"/>
      <c r="N119" s="199"/>
      <c r="O119" s="199"/>
      <c r="P119" s="199"/>
      <c r="Q119" s="30"/>
    </row>
    <row r="120" spans="1:17" s="29" customFormat="1">
      <c r="H120" s="220"/>
      <c r="I120" s="199"/>
      <c r="J120" s="199"/>
      <c r="K120" s="200"/>
      <c r="L120" s="201"/>
      <c r="M120" s="201"/>
      <c r="N120" s="199"/>
      <c r="O120" s="199"/>
      <c r="P120" s="199"/>
      <c r="Q120" s="30"/>
    </row>
    <row r="121" spans="1:17" s="29" customFormat="1">
      <c r="H121" s="220"/>
      <c r="I121" s="199"/>
      <c r="J121" s="199"/>
      <c r="K121" s="200"/>
      <c r="L121" s="201"/>
      <c r="M121" s="201"/>
      <c r="N121" s="199"/>
      <c r="O121" s="199"/>
      <c r="P121" s="199"/>
      <c r="Q121" s="30"/>
    </row>
    <row r="122" spans="1:17" s="29" customFormat="1">
      <c r="H122" s="220"/>
      <c r="I122" s="199"/>
      <c r="J122" s="199"/>
      <c r="K122" s="200"/>
      <c r="L122" s="201"/>
      <c r="M122" s="201"/>
      <c r="N122" s="199"/>
      <c r="O122" s="199"/>
      <c r="P122" s="199"/>
      <c r="Q122" s="30"/>
    </row>
    <row r="123" spans="1:17" s="29" customFormat="1">
      <c r="H123" s="220"/>
      <c r="I123" s="199"/>
      <c r="J123" s="199"/>
      <c r="K123" s="200"/>
      <c r="L123" s="201"/>
      <c r="M123" s="201"/>
      <c r="N123" s="199"/>
      <c r="O123" s="199"/>
      <c r="P123" s="199"/>
      <c r="Q123" s="30"/>
    </row>
    <row r="124" spans="1:17" s="29" customFormat="1">
      <c r="H124" s="220"/>
      <c r="I124" s="199"/>
      <c r="J124" s="199"/>
      <c r="K124" s="200"/>
      <c r="L124" s="201"/>
      <c r="M124" s="201"/>
      <c r="N124" s="199"/>
      <c r="O124" s="199"/>
      <c r="P124" s="199"/>
      <c r="Q124" s="30"/>
    </row>
    <row r="125" spans="1:17" s="29" customFormat="1">
      <c r="H125" s="220"/>
      <c r="I125" s="199"/>
      <c r="J125" s="199"/>
      <c r="K125" s="200"/>
      <c r="L125" s="201"/>
      <c r="M125" s="201"/>
      <c r="N125" s="199"/>
      <c r="O125" s="199"/>
      <c r="P125" s="199"/>
      <c r="Q125" s="30"/>
    </row>
    <row r="126" spans="1:17" s="29" customFormat="1">
      <c r="H126" s="220"/>
      <c r="I126" s="199"/>
      <c r="J126" s="199"/>
      <c r="K126" s="200"/>
      <c r="L126" s="201"/>
      <c r="M126" s="201"/>
      <c r="N126" s="199"/>
      <c r="O126" s="199"/>
      <c r="P126" s="199"/>
      <c r="Q126" s="30"/>
    </row>
    <row r="127" spans="1:17" s="29" customFormat="1">
      <c r="H127" s="220"/>
      <c r="I127" s="199"/>
      <c r="J127" s="199"/>
      <c r="K127" s="200"/>
      <c r="L127" s="201"/>
      <c r="M127" s="201"/>
      <c r="N127" s="199"/>
      <c r="O127" s="199"/>
      <c r="P127" s="199"/>
      <c r="Q127" s="30"/>
    </row>
    <row r="128" spans="1:17" s="29" customFormat="1">
      <c r="H128" s="30"/>
      <c r="I128" s="30"/>
      <c r="J128" s="30"/>
      <c r="K128" s="30"/>
      <c r="L128" s="30"/>
      <c r="M128" s="30"/>
      <c r="N128" s="30"/>
      <c r="O128" s="30"/>
      <c r="P128" s="30"/>
      <c r="Q128" s="30"/>
    </row>
    <row r="129" spans="8:17" s="29" customFormat="1">
      <c r="H129" s="30"/>
      <c r="I129" s="30"/>
      <c r="J129" s="30"/>
      <c r="K129" s="30"/>
      <c r="L129" s="30"/>
      <c r="M129" s="30"/>
      <c r="N129" s="30"/>
      <c r="O129" s="30"/>
      <c r="P129" s="30"/>
      <c r="Q129" s="30"/>
    </row>
    <row r="130" spans="8:17" s="29" customFormat="1">
      <c r="H130" s="30"/>
      <c r="I130" s="30"/>
      <c r="J130" s="30"/>
      <c r="K130" s="30"/>
      <c r="L130" s="30"/>
      <c r="M130" s="30"/>
      <c r="N130" s="30"/>
      <c r="O130" s="30"/>
      <c r="P130" s="30"/>
      <c r="Q130" s="30"/>
    </row>
    <row r="131" spans="8:17" s="29" customFormat="1">
      <c r="H131" s="30"/>
      <c r="I131" s="30"/>
      <c r="J131" s="30"/>
      <c r="K131" s="30"/>
      <c r="L131" s="30"/>
      <c r="M131" s="30"/>
      <c r="N131" s="30"/>
      <c r="O131" s="30"/>
      <c r="P131" s="30"/>
      <c r="Q131" s="30"/>
    </row>
    <row r="132" spans="8:17" s="29" customFormat="1">
      <c r="H132" s="30"/>
      <c r="I132" s="30"/>
      <c r="J132" s="30"/>
      <c r="K132" s="30"/>
      <c r="L132" s="30"/>
      <c r="M132" s="30"/>
      <c r="N132" s="30"/>
      <c r="O132" s="30"/>
      <c r="P132" s="30"/>
      <c r="Q132" s="30"/>
    </row>
    <row r="133" spans="8:17" s="29" customFormat="1">
      <c r="H133" s="30"/>
      <c r="I133" s="30"/>
      <c r="J133" s="30"/>
      <c r="K133" s="30"/>
      <c r="L133" s="30"/>
      <c r="M133" s="30"/>
      <c r="N133" s="30"/>
      <c r="O133" s="30"/>
      <c r="P133" s="30"/>
      <c r="Q133" s="30"/>
    </row>
    <row r="134" spans="8:17" s="29" customFormat="1">
      <c r="H134" s="30"/>
      <c r="I134" s="30"/>
      <c r="J134" s="30"/>
      <c r="K134" s="30"/>
      <c r="L134" s="30"/>
      <c r="M134" s="30"/>
      <c r="N134" s="30"/>
      <c r="O134" s="30"/>
      <c r="P134" s="30"/>
      <c r="Q134" s="30"/>
    </row>
    <row r="135" spans="8:17" s="29" customFormat="1">
      <c r="H135" s="30"/>
      <c r="I135" s="30"/>
      <c r="J135" s="30"/>
      <c r="K135" s="30"/>
      <c r="L135" s="30"/>
      <c r="M135" s="30"/>
      <c r="N135" s="30"/>
      <c r="O135" s="30"/>
      <c r="P135" s="30"/>
      <c r="Q135" s="30"/>
    </row>
    <row r="136" spans="8:17" s="29" customFormat="1">
      <c r="H136" s="30"/>
      <c r="I136" s="30"/>
      <c r="J136" s="30"/>
      <c r="K136" s="30"/>
      <c r="L136" s="30"/>
      <c r="M136" s="30"/>
      <c r="N136" s="30"/>
      <c r="O136" s="30"/>
      <c r="P136" s="30"/>
      <c r="Q136" s="30"/>
    </row>
    <row r="137" spans="8:17" s="29" customFormat="1">
      <c r="H137" s="30"/>
      <c r="I137" s="30"/>
      <c r="J137" s="30"/>
      <c r="K137" s="30"/>
      <c r="L137" s="30"/>
      <c r="M137" s="30"/>
      <c r="N137" s="30"/>
      <c r="O137" s="30"/>
      <c r="P137" s="30"/>
      <c r="Q137" s="30"/>
    </row>
    <row r="138" spans="8:17" s="29" customFormat="1">
      <c r="H138" s="30"/>
      <c r="I138" s="30"/>
      <c r="J138" s="30"/>
      <c r="K138" s="30"/>
      <c r="L138" s="30"/>
      <c r="M138" s="30"/>
      <c r="N138" s="30"/>
      <c r="O138" s="30"/>
      <c r="P138" s="30"/>
      <c r="Q138" s="30"/>
    </row>
    <row r="139" spans="8:17" s="29" customFormat="1">
      <c r="H139" s="30"/>
      <c r="I139" s="30"/>
      <c r="J139" s="30"/>
      <c r="K139" s="30"/>
      <c r="L139" s="30"/>
      <c r="M139" s="30"/>
      <c r="N139" s="30"/>
      <c r="O139" s="30"/>
      <c r="P139" s="30"/>
      <c r="Q139" s="30"/>
    </row>
    <row r="140" spans="8:17" s="29" customFormat="1">
      <c r="H140" s="30"/>
      <c r="I140" s="30"/>
      <c r="J140" s="30"/>
      <c r="K140" s="30"/>
      <c r="L140" s="30"/>
      <c r="M140" s="30"/>
      <c r="N140" s="30"/>
      <c r="O140" s="30"/>
      <c r="P140" s="30"/>
      <c r="Q140" s="30"/>
    </row>
    <row r="141" spans="8:17" s="29" customFormat="1">
      <c r="H141" s="30"/>
      <c r="I141" s="30"/>
      <c r="J141" s="30"/>
      <c r="K141" s="30"/>
      <c r="L141" s="30"/>
      <c r="M141" s="30"/>
      <c r="N141" s="30"/>
      <c r="O141" s="30"/>
      <c r="P141" s="30"/>
      <c r="Q141" s="30"/>
    </row>
    <row r="142" spans="8:17" s="29" customFormat="1">
      <c r="H142" s="30"/>
      <c r="I142" s="30"/>
      <c r="J142" s="30"/>
      <c r="K142" s="30"/>
      <c r="L142" s="30"/>
      <c r="M142" s="30"/>
      <c r="N142" s="30"/>
      <c r="O142" s="30"/>
      <c r="P142" s="30"/>
      <c r="Q142" s="30"/>
    </row>
    <row r="143" spans="8:17" s="29" customFormat="1">
      <c r="H143" s="30"/>
      <c r="I143" s="30"/>
      <c r="J143" s="30"/>
      <c r="K143" s="30"/>
      <c r="L143" s="30"/>
      <c r="M143" s="30"/>
      <c r="N143" s="30"/>
      <c r="O143" s="30"/>
      <c r="P143" s="30"/>
      <c r="Q143" s="30"/>
    </row>
    <row r="144" spans="8:17" s="29" customFormat="1">
      <c r="H144" s="30"/>
      <c r="I144" s="30"/>
      <c r="J144" s="30"/>
      <c r="K144" s="30"/>
      <c r="L144" s="30"/>
      <c r="M144" s="30"/>
      <c r="N144" s="30"/>
      <c r="O144" s="30"/>
      <c r="P144" s="30"/>
      <c r="Q144" s="30"/>
    </row>
    <row r="145" spans="8:17" s="29" customFormat="1">
      <c r="H145" s="30"/>
      <c r="I145" s="30"/>
      <c r="J145" s="30"/>
      <c r="K145" s="30"/>
      <c r="L145" s="30"/>
      <c r="M145" s="30"/>
      <c r="N145" s="30"/>
      <c r="O145" s="30"/>
      <c r="P145" s="30"/>
      <c r="Q145" s="30"/>
    </row>
    <row r="146" spans="8:17" s="29" customFormat="1">
      <c r="H146" s="30"/>
      <c r="I146" s="30"/>
      <c r="J146" s="30"/>
      <c r="K146" s="30"/>
      <c r="L146" s="30"/>
      <c r="M146" s="30"/>
      <c r="N146" s="30"/>
      <c r="O146" s="30"/>
      <c r="P146" s="30"/>
      <c r="Q146" s="30"/>
    </row>
    <row r="147" spans="8:17" s="29" customFormat="1">
      <c r="H147" s="30"/>
      <c r="I147" s="30"/>
      <c r="J147" s="30"/>
      <c r="K147" s="30"/>
      <c r="L147" s="30"/>
      <c r="M147" s="30"/>
      <c r="N147" s="30"/>
      <c r="O147" s="30"/>
      <c r="P147" s="30"/>
      <c r="Q147" s="30"/>
    </row>
    <row r="148" spans="8:17" s="29" customFormat="1">
      <c r="H148" s="30"/>
      <c r="I148" s="30"/>
      <c r="J148" s="30"/>
      <c r="K148" s="30"/>
      <c r="L148" s="30"/>
      <c r="M148" s="30"/>
      <c r="N148" s="30"/>
      <c r="O148" s="30"/>
      <c r="P148" s="30"/>
      <c r="Q148" s="30"/>
    </row>
    <row r="149" spans="8:17" s="29" customFormat="1">
      <c r="H149" s="30"/>
      <c r="I149" s="30"/>
      <c r="J149" s="30"/>
      <c r="K149" s="30"/>
      <c r="L149" s="30"/>
      <c r="M149" s="30"/>
      <c r="N149" s="30"/>
      <c r="O149" s="30"/>
      <c r="P149" s="30"/>
      <c r="Q149" s="30"/>
    </row>
    <row r="150" spans="8:17" s="29" customFormat="1">
      <c r="H150" s="30"/>
      <c r="I150" s="30"/>
      <c r="J150" s="30"/>
      <c r="K150" s="30"/>
      <c r="L150" s="30"/>
      <c r="M150" s="30"/>
      <c r="N150" s="30"/>
      <c r="O150" s="30"/>
      <c r="P150" s="30"/>
      <c r="Q150" s="30"/>
    </row>
    <row r="151" spans="8:17" s="29" customFormat="1">
      <c r="H151" s="30"/>
      <c r="I151" s="30"/>
      <c r="J151" s="30"/>
      <c r="K151" s="30"/>
      <c r="L151" s="30"/>
      <c r="M151" s="30"/>
      <c r="N151" s="30"/>
      <c r="O151" s="30"/>
      <c r="P151" s="30"/>
      <c r="Q151" s="30"/>
    </row>
    <row r="152" spans="8:17" s="29" customFormat="1">
      <c r="H152" s="30"/>
      <c r="I152" s="30"/>
      <c r="J152" s="30"/>
      <c r="K152" s="30"/>
      <c r="L152" s="30"/>
      <c r="M152" s="30"/>
      <c r="N152" s="30"/>
      <c r="O152" s="30"/>
      <c r="P152" s="30"/>
      <c r="Q152" s="30"/>
    </row>
    <row r="153" spans="8:17" s="29" customFormat="1">
      <c r="H153" s="30"/>
      <c r="I153" s="30"/>
      <c r="J153" s="30"/>
      <c r="K153" s="30"/>
      <c r="L153" s="30"/>
      <c r="M153" s="30"/>
      <c r="N153" s="30"/>
      <c r="O153" s="30"/>
      <c r="P153" s="30"/>
      <c r="Q153" s="30"/>
    </row>
    <row r="154" spans="8:17" s="29" customFormat="1">
      <c r="H154" s="30"/>
      <c r="I154" s="30"/>
      <c r="J154" s="30"/>
      <c r="K154" s="30"/>
      <c r="L154" s="30"/>
      <c r="M154" s="30"/>
      <c r="N154" s="30"/>
      <c r="O154" s="30"/>
      <c r="P154" s="30"/>
      <c r="Q154" s="30"/>
    </row>
    <row r="155" spans="8:17" s="29" customFormat="1">
      <c r="H155" s="30"/>
      <c r="I155" s="30"/>
      <c r="J155" s="30"/>
      <c r="K155" s="30"/>
      <c r="L155" s="30"/>
      <c r="M155" s="30"/>
      <c r="N155" s="30"/>
      <c r="O155" s="30"/>
      <c r="P155" s="30"/>
      <c r="Q155" s="30"/>
    </row>
    <row r="156" spans="8:17" s="29" customFormat="1">
      <c r="H156" s="30"/>
      <c r="I156" s="30"/>
      <c r="J156" s="30"/>
      <c r="K156" s="30"/>
      <c r="L156" s="30"/>
      <c r="M156" s="30"/>
      <c r="N156" s="30"/>
      <c r="O156" s="30"/>
      <c r="P156" s="30"/>
      <c r="Q156" s="30"/>
    </row>
    <row r="157" spans="8:17" s="29" customFormat="1">
      <c r="H157" s="30"/>
      <c r="I157" s="30"/>
      <c r="J157" s="30"/>
      <c r="K157" s="30"/>
      <c r="L157" s="30"/>
      <c r="M157" s="30"/>
      <c r="N157" s="30"/>
      <c r="O157" s="30"/>
      <c r="P157" s="30"/>
      <c r="Q157" s="30"/>
    </row>
    <row r="158" spans="8:17" s="29" customFormat="1">
      <c r="H158" s="30"/>
      <c r="I158" s="30"/>
      <c r="J158" s="30"/>
      <c r="K158" s="30"/>
      <c r="L158" s="30"/>
      <c r="M158" s="30"/>
      <c r="N158" s="30"/>
      <c r="O158" s="30"/>
      <c r="P158" s="30"/>
      <c r="Q158" s="30"/>
    </row>
    <row r="159" spans="8:17" s="29" customFormat="1">
      <c r="H159" s="30"/>
      <c r="I159" s="30"/>
      <c r="J159" s="30"/>
      <c r="K159" s="30"/>
      <c r="L159" s="30"/>
      <c r="M159" s="30"/>
      <c r="N159" s="30"/>
      <c r="O159" s="30"/>
      <c r="P159" s="30"/>
      <c r="Q159" s="30"/>
    </row>
    <row r="160" spans="8:17" s="29" customFormat="1">
      <c r="H160" s="30"/>
      <c r="I160" s="30"/>
      <c r="J160" s="30"/>
      <c r="K160" s="30"/>
      <c r="L160" s="30"/>
      <c r="M160" s="30"/>
      <c r="N160" s="30"/>
      <c r="O160" s="30"/>
      <c r="P160" s="30"/>
      <c r="Q160" s="30"/>
    </row>
    <row r="161" spans="8:17" s="29" customFormat="1">
      <c r="H161" s="30"/>
      <c r="I161" s="30"/>
      <c r="J161" s="30"/>
      <c r="K161" s="30"/>
      <c r="L161" s="30"/>
      <c r="M161" s="30"/>
      <c r="N161" s="30"/>
      <c r="O161" s="30"/>
      <c r="P161" s="30"/>
      <c r="Q161" s="30"/>
    </row>
    <row r="162" spans="8:17" s="29" customFormat="1">
      <c r="H162" s="30"/>
      <c r="I162" s="30"/>
      <c r="J162" s="30"/>
      <c r="K162" s="30"/>
      <c r="L162" s="30"/>
      <c r="M162" s="30"/>
      <c r="N162" s="30"/>
      <c r="O162" s="30"/>
      <c r="P162" s="30"/>
      <c r="Q162" s="30"/>
    </row>
    <row r="163" spans="8:17" s="29" customFormat="1">
      <c r="H163" s="30"/>
      <c r="I163" s="30"/>
      <c r="J163" s="30"/>
      <c r="K163" s="30"/>
      <c r="L163" s="30"/>
      <c r="M163" s="30"/>
      <c r="N163" s="30"/>
      <c r="O163" s="30"/>
      <c r="P163" s="30"/>
      <c r="Q163" s="30"/>
    </row>
    <row r="164" spans="8:17" s="29" customFormat="1">
      <c r="H164" s="30"/>
      <c r="I164" s="30"/>
      <c r="J164" s="30"/>
      <c r="K164" s="30"/>
      <c r="L164" s="30"/>
      <c r="M164" s="30"/>
      <c r="N164" s="30"/>
      <c r="O164" s="30"/>
      <c r="P164" s="30"/>
      <c r="Q164" s="30"/>
    </row>
    <row r="165" spans="8:17" s="29" customFormat="1">
      <c r="H165" s="30"/>
      <c r="I165" s="30"/>
      <c r="J165" s="30"/>
      <c r="K165" s="30"/>
      <c r="L165" s="30"/>
      <c r="M165" s="30"/>
      <c r="N165" s="30"/>
      <c r="O165" s="30"/>
      <c r="P165" s="30"/>
      <c r="Q165" s="30"/>
    </row>
    <row r="166" spans="8:17" s="29" customFormat="1">
      <c r="H166" s="30"/>
      <c r="I166" s="30"/>
      <c r="J166" s="30"/>
      <c r="K166" s="30"/>
      <c r="L166" s="30"/>
      <c r="M166" s="30"/>
      <c r="N166" s="30"/>
      <c r="O166" s="30"/>
      <c r="P166" s="30"/>
      <c r="Q166" s="30"/>
    </row>
    <row r="167" spans="8:17" s="29" customFormat="1">
      <c r="H167" s="30"/>
      <c r="I167" s="30"/>
      <c r="J167" s="30"/>
      <c r="K167" s="30"/>
      <c r="L167" s="30"/>
      <c r="M167" s="30"/>
      <c r="N167" s="30"/>
      <c r="O167" s="30"/>
      <c r="P167" s="30"/>
      <c r="Q167" s="30"/>
    </row>
    <row r="168" spans="8:17" s="29" customFormat="1">
      <c r="H168" s="30"/>
      <c r="I168" s="30"/>
      <c r="J168" s="30"/>
      <c r="K168" s="30"/>
      <c r="L168" s="30"/>
      <c r="M168" s="30"/>
      <c r="N168" s="30"/>
      <c r="O168" s="30"/>
      <c r="P168" s="30"/>
      <c r="Q168" s="30"/>
    </row>
    <row r="169" spans="8:17" s="29" customFormat="1">
      <c r="H169" s="30"/>
      <c r="I169" s="30"/>
      <c r="J169" s="30"/>
      <c r="K169" s="30"/>
      <c r="L169" s="30"/>
      <c r="M169" s="30"/>
      <c r="N169" s="30"/>
      <c r="O169" s="30"/>
      <c r="P169" s="30"/>
      <c r="Q169" s="30"/>
    </row>
    <row r="170" spans="8:17" s="29" customFormat="1">
      <c r="H170" s="30"/>
      <c r="I170" s="30"/>
      <c r="J170" s="30"/>
      <c r="K170" s="30"/>
      <c r="L170" s="30"/>
      <c r="M170" s="30"/>
      <c r="N170" s="30"/>
      <c r="O170" s="30"/>
      <c r="P170" s="30"/>
      <c r="Q170" s="30"/>
    </row>
    <row r="171" spans="8:17" s="29" customFormat="1">
      <c r="H171" s="30"/>
      <c r="I171" s="30"/>
      <c r="J171" s="30"/>
      <c r="K171" s="30"/>
      <c r="L171" s="30"/>
      <c r="M171" s="30"/>
      <c r="N171" s="30"/>
      <c r="O171" s="30"/>
      <c r="P171" s="30"/>
      <c r="Q171" s="30"/>
    </row>
    <row r="172" spans="8:17" s="29" customFormat="1">
      <c r="H172" s="30"/>
      <c r="I172" s="30"/>
      <c r="J172" s="30"/>
      <c r="K172" s="30"/>
      <c r="L172" s="30"/>
      <c r="M172" s="30"/>
      <c r="N172" s="30"/>
      <c r="O172" s="30"/>
      <c r="P172" s="30"/>
      <c r="Q172" s="30"/>
    </row>
    <row r="173" spans="8:17" s="29" customFormat="1">
      <c r="H173" s="30"/>
      <c r="I173" s="30"/>
      <c r="J173" s="30"/>
      <c r="K173" s="30"/>
      <c r="L173" s="30"/>
      <c r="M173" s="30"/>
      <c r="N173" s="30"/>
      <c r="O173" s="30"/>
      <c r="P173" s="30"/>
      <c r="Q173" s="30"/>
    </row>
    <row r="174" spans="8:17" s="29" customFormat="1">
      <c r="H174" s="30"/>
      <c r="I174" s="30"/>
      <c r="J174" s="30"/>
      <c r="K174" s="30"/>
      <c r="L174" s="30"/>
      <c r="M174" s="30"/>
      <c r="N174" s="30"/>
      <c r="O174" s="30"/>
      <c r="P174" s="30"/>
      <c r="Q174" s="30"/>
    </row>
    <row r="175" spans="8:17" s="29" customFormat="1">
      <c r="H175" s="30"/>
      <c r="I175" s="30"/>
      <c r="J175" s="30"/>
      <c r="K175" s="30"/>
      <c r="L175" s="30"/>
      <c r="M175" s="30"/>
      <c r="N175" s="30"/>
      <c r="O175" s="30"/>
      <c r="P175" s="30"/>
      <c r="Q175" s="30"/>
    </row>
    <row r="176" spans="8:17" s="29" customFormat="1">
      <c r="H176" s="30"/>
      <c r="I176" s="30"/>
      <c r="J176" s="30"/>
      <c r="K176" s="30"/>
      <c r="L176" s="30"/>
      <c r="M176" s="30"/>
      <c r="N176" s="30"/>
      <c r="O176" s="30"/>
      <c r="P176" s="30"/>
      <c r="Q176" s="30"/>
    </row>
    <row r="177" spans="8:17" s="29" customFormat="1">
      <c r="H177" s="30"/>
      <c r="I177" s="30"/>
      <c r="J177" s="30"/>
      <c r="K177" s="30"/>
      <c r="L177" s="30"/>
      <c r="M177" s="30"/>
      <c r="N177" s="30"/>
      <c r="O177" s="30"/>
      <c r="P177" s="30"/>
      <c r="Q177" s="30"/>
    </row>
    <row r="178" spans="8:17" s="29" customFormat="1">
      <c r="H178" s="30"/>
      <c r="I178" s="30"/>
      <c r="J178" s="30"/>
      <c r="K178" s="30"/>
      <c r="L178" s="30"/>
      <c r="M178" s="30"/>
      <c r="N178" s="30"/>
      <c r="O178" s="30"/>
      <c r="P178" s="30"/>
      <c r="Q178" s="30"/>
    </row>
    <row r="179" spans="8:17" s="29" customFormat="1">
      <c r="H179" s="30"/>
      <c r="I179" s="30"/>
      <c r="J179" s="30"/>
      <c r="K179" s="30"/>
      <c r="L179" s="30"/>
      <c r="M179" s="30"/>
      <c r="N179" s="30"/>
      <c r="O179" s="30"/>
      <c r="P179" s="30"/>
      <c r="Q179" s="30"/>
    </row>
    <row r="180" spans="8:17" s="29" customFormat="1">
      <c r="H180" s="30"/>
      <c r="I180" s="30"/>
      <c r="J180" s="30"/>
      <c r="K180" s="30"/>
      <c r="L180" s="30"/>
      <c r="M180" s="30"/>
      <c r="N180" s="30"/>
      <c r="O180" s="30"/>
      <c r="P180" s="30"/>
      <c r="Q180" s="30"/>
    </row>
    <row r="181" spans="8:17" s="29" customFormat="1">
      <c r="H181" s="30"/>
      <c r="I181" s="30"/>
      <c r="J181" s="30"/>
      <c r="K181" s="30"/>
      <c r="L181" s="30"/>
      <c r="M181" s="30"/>
      <c r="N181" s="30"/>
      <c r="O181" s="30"/>
      <c r="P181" s="30"/>
      <c r="Q181" s="30"/>
    </row>
    <row r="182" spans="8:17" s="29" customFormat="1">
      <c r="H182" s="30"/>
      <c r="I182" s="30"/>
      <c r="J182" s="30"/>
      <c r="K182" s="30"/>
      <c r="L182" s="30"/>
      <c r="M182" s="30"/>
      <c r="N182" s="30"/>
      <c r="O182" s="30"/>
      <c r="P182" s="30"/>
      <c r="Q182" s="30"/>
    </row>
    <row r="183" spans="8:17" s="29" customFormat="1">
      <c r="H183" s="30"/>
      <c r="I183" s="30"/>
      <c r="J183" s="30"/>
      <c r="K183" s="30"/>
      <c r="L183" s="30"/>
      <c r="M183" s="30"/>
      <c r="N183" s="30"/>
      <c r="O183" s="30"/>
      <c r="P183" s="30"/>
      <c r="Q183" s="30"/>
    </row>
    <row r="184" spans="8:17" s="29" customFormat="1">
      <c r="H184" s="30"/>
      <c r="I184" s="30"/>
      <c r="J184" s="30"/>
      <c r="K184" s="30"/>
      <c r="L184" s="30"/>
      <c r="M184" s="30"/>
      <c r="N184" s="30"/>
      <c r="O184" s="30"/>
      <c r="P184" s="30"/>
      <c r="Q184" s="30"/>
    </row>
    <row r="185" spans="8:17" s="29" customFormat="1">
      <c r="H185" s="30"/>
      <c r="I185" s="30"/>
      <c r="J185" s="30"/>
      <c r="K185" s="30"/>
      <c r="L185" s="30"/>
      <c r="M185" s="30"/>
      <c r="N185" s="30"/>
      <c r="O185" s="30"/>
      <c r="P185" s="30"/>
      <c r="Q185" s="30"/>
    </row>
    <row r="186" spans="8:17" s="29" customFormat="1">
      <c r="H186" s="30"/>
      <c r="I186" s="30"/>
      <c r="J186" s="30"/>
      <c r="K186" s="30"/>
      <c r="L186" s="30"/>
      <c r="M186" s="30"/>
      <c r="N186" s="30"/>
      <c r="O186" s="30"/>
      <c r="P186" s="30"/>
      <c r="Q186" s="30"/>
    </row>
    <row r="187" spans="8:17" s="29" customFormat="1">
      <c r="H187" s="30"/>
      <c r="I187" s="30"/>
      <c r="J187" s="30"/>
      <c r="K187" s="30"/>
      <c r="L187" s="30"/>
      <c r="M187" s="30"/>
      <c r="N187" s="30"/>
      <c r="O187" s="30"/>
      <c r="P187" s="30"/>
      <c r="Q187" s="30"/>
    </row>
    <row r="188" spans="8:17" s="29" customFormat="1">
      <c r="H188" s="30"/>
      <c r="I188" s="30"/>
      <c r="J188" s="30"/>
      <c r="K188" s="30"/>
      <c r="L188" s="30"/>
      <c r="M188" s="30"/>
      <c r="N188" s="30"/>
      <c r="O188" s="30"/>
      <c r="P188" s="30"/>
      <c r="Q188" s="30"/>
    </row>
    <row r="189" spans="8:17" s="29" customFormat="1">
      <c r="H189" s="30"/>
      <c r="I189" s="30"/>
      <c r="J189" s="30"/>
      <c r="K189" s="30"/>
      <c r="L189" s="30"/>
      <c r="M189" s="30"/>
      <c r="N189" s="30"/>
      <c r="O189" s="30"/>
      <c r="P189" s="30"/>
      <c r="Q189" s="30"/>
    </row>
    <row r="190" spans="8:17" s="29" customFormat="1">
      <c r="H190" s="30"/>
      <c r="I190" s="30"/>
      <c r="J190" s="30"/>
      <c r="K190" s="30"/>
      <c r="L190" s="30"/>
      <c r="M190" s="30"/>
      <c r="N190" s="30"/>
      <c r="O190" s="30"/>
      <c r="P190" s="30"/>
      <c r="Q190" s="30"/>
    </row>
    <row r="191" spans="8:17" s="29" customFormat="1">
      <c r="H191" s="30"/>
      <c r="I191" s="30"/>
      <c r="J191" s="30"/>
      <c r="K191" s="30"/>
      <c r="L191" s="30"/>
      <c r="M191" s="30"/>
      <c r="N191" s="30"/>
      <c r="O191" s="30"/>
      <c r="P191" s="30"/>
      <c r="Q191" s="30"/>
    </row>
    <row r="192" spans="8:17" s="29" customFormat="1">
      <c r="H192" s="30"/>
      <c r="I192" s="30"/>
      <c r="J192" s="30"/>
      <c r="K192" s="30"/>
      <c r="L192" s="30"/>
      <c r="M192" s="30"/>
      <c r="N192" s="30"/>
      <c r="O192" s="30"/>
      <c r="P192" s="30"/>
      <c r="Q192" s="30"/>
    </row>
    <row r="193" spans="8:17" s="29" customFormat="1">
      <c r="H193" s="30"/>
      <c r="I193" s="30"/>
      <c r="J193" s="30"/>
      <c r="K193" s="30"/>
      <c r="L193" s="30"/>
      <c r="M193" s="30"/>
      <c r="N193" s="30"/>
      <c r="O193" s="30"/>
      <c r="P193" s="30"/>
      <c r="Q193" s="30"/>
    </row>
    <row r="194" spans="8:17" s="29" customFormat="1">
      <c r="H194" s="30"/>
      <c r="I194" s="30"/>
      <c r="J194" s="30"/>
      <c r="K194" s="30"/>
      <c r="L194" s="30"/>
      <c r="M194" s="30"/>
      <c r="N194" s="30"/>
      <c r="O194" s="30"/>
      <c r="P194" s="30"/>
      <c r="Q194" s="30"/>
    </row>
    <row r="195" spans="8:17" s="29" customFormat="1">
      <c r="H195" s="30"/>
      <c r="I195" s="30"/>
      <c r="J195" s="30"/>
      <c r="K195" s="30"/>
      <c r="L195" s="30"/>
      <c r="M195" s="30"/>
      <c r="N195" s="30"/>
      <c r="O195" s="30"/>
      <c r="P195" s="30"/>
      <c r="Q195" s="30"/>
    </row>
    <row r="196" spans="8:17" s="29" customFormat="1">
      <c r="H196" s="30"/>
      <c r="I196" s="30"/>
      <c r="J196" s="30"/>
      <c r="K196" s="30"/>
      <c r="L196" s="30"/>
      <c r="M196" s="30"/>
      <c r="N196" s="30"/>
      <c r="O196" s="30"/>
      <c r="P196" s="30"/>
      <c r="Q196" s="30"/>
    </row>
    <row r="197" spans="8:17" s="29" customFormat="1">
      <c r="H197" s="30"/>
      <c r="I197" s="30"/>
      <c r="J197" s="30"/>
      <c r="K197" s="30"/>
      <c r="L197" s="30"/>
      <c r="M197" s="30"/>
      <c r="N197" s="30"/>
      <c r="O197" s="30"/>
      <c r="P197" s="30"/>
      <c r="Q197" s="30"/>
    </row>
    <row r="198" spans="8:17" s="29" customFormat="1">
      <c r="H198" s="30"/>
      <c r="I198" s="30"/>
      <c r="J198" s="30"/>
      <c r="K198" s="30"/>
      <c r="L198" s="30"/>
      <c r="M198" s="30"/>
      <c r="N198" s="30"/>
      <c r="O198" s="30"/>
      <c r="P198" s="30"/>
      <c r="Q198" s="30"/>
    </row>
    <row r="199" spans="8:17" s="29" customFormat="1">
      <c r="H199" s="30"/>
      <c r="I199" s="30"/>
      <c r="J199" s="30"/>
      <c r="K199" s="30"/>
      <c r="L199" s="30"/>
      <c r="M199" s="30"/>
      <c r="N199" s="30"/>
      <c r="O199" s="30"/>
      <c r="P199" s="30"/>
      <c r="Q199" s="30"/>
    </row>
    <row r="200" spans="8:17" s="29" customFormat="1">
      <c r="H200" s="30"/>
      <c r="I200" s="30"/>
      <c r="J200" s="30"/>
      <c r="K200" s="30"/>
      <c r="L200" s="30"/>
      <c r="M200" s="30"/>
      <c r="N200" s="30"/>
      <c r="O200" s="30"/>
      <c r="P200" s="30"/>
      <c r="Q200" s="30"/>
    </row>
    <row r="201" spans="8:17" s="29" customFormat="1">
      <c r="H201" s="30"/>
      <c r="I201" s="30"/>
      <c r="J201" s="30"/>
      <c r="K201" s="30"/>
      <c r="L201" s="30"/>
      <c r="M201" s="30"/>
      <c r="N201" s="30"/>
      <c r="O201" s="30"/>
      <c r="P201" s="30"/>
      <c r="Q201" s="30"/>
    </row>
    <row r="202" spans="8:17" s="29" customFormat="1">
      <c r="H202" s="30"/>
      <c r="I202" s="30"/>
      <c r="J202" s="30"/>
      <c r="K202" s="30"/>
      <c r="L202" s="30"/>
      <c r="M202" s="30"/>
      <c r="N202" s="30"/>
      <c r="O202" s="30"/>
      <c r="P202" s="30"/>
      <c r="Q202" s="30"/>
    </row>
    <row r="203" spans="8:17" s="29" customFormat="1">
      <c r="H203" s="30"/>
      <c r="I203" s="30"/>
      <c r="J203" s="30"/>
      <c r="K203" s="30"/>
      <c r="L203" s="30"/>
      <c r="M203" s="30"/>
      <c r="N203" s="30"/>
      <c r="O203" s="30"/>
      <c r="P203" s="30"/>
      <c r="Q203" s="30"/>
    </row>
    <row r="204" spans="8:17" s="29" customFormat="1">
      <c r="H204" s="30"/>
      <c r="I204" s="30"/>
      <c r="J204" s="30"/>
      <c r="K204" s="30"/>
      <c r="L204" s="30"/>
      <c r="M204" s="30"/>
      <c r="N204" s="30"/>
      <c r="O204" s="30"/>
      <c r="P204" s="30"/>
      <c r="Q204" s="30"/>
    </row>
    <row r="205" spans="8:17" s="29" customFormat="1">
      <c r="H205" s="30"/>
      <c r="I205" s="30"/>
      <c r="J205" s="30"/>
      <c r="K205" s="30"/>
      <c r="L205" s="30"/>
      <c r="M205" s="30"/>
      <c r="N205" s="30"/>
      <c r="O205" s="30"/>
      <c r="P205" s="30"/>
      <c r="Q205" s="30"/>
    </row>
    <row r="206" spans="8:17" s="29" customFormat="1">
      <c r="H206" s="30"/>
      <c r="I206" s="30"/>
      <c r="J206" s="30"/>
      <c r="K206" s="30"/>
      <c r="L206" s="30"/>
      <c r="M206" s="30"/>
      <c r="N206" s="30"/>
      <c r="O206" s="30"/>
      <c r="P206" s="30"/>
      <c r="Q206" s="30"/>
    </row>
    <row r="207" spans="8:17" s="29" customFormat="1">
      <c r="H207" s="30"/>
      <c r="I207" s="30"/>
      <c r="J207" s="30"/>
      <c r="K207" s="30"/>
      <c r="L207" s="30"/>
      <c r="M207" s="30"/>
      <c r="N207" s="30"/>
      <c r="O207" s="30"/>
      <c r="P207" s="30"/>
      <c r="Q207" s="30"/>
    </row>
    <row r="208" spans="8:17" s="29" customFormat="1">
      <c r="H208" s="30"/>
      <c r="I208" s="30"/>
      <c r="J208" s="30"/>
      <c r="K208" s="30"/>
      <c r="L208" s="30"/>
      <c r="M208" s="30"/>
      <c r="N208" s="30"/>
      <c r="O208" s="30"/>
      <c r="P208" s="30"/>
      <c r="Q208" s="30"/>
    </row>
    <row r="209" spans="8:17" s="29" customFormat="1">
      <c r="H209" s="30"/>
      <c r="I209" s="30"/>
      <c r="J209" s="30"/>
      <c r="K209" s="30"/>
      <c r="L209" s="30"/>
      <c r="M209" s="30"/>
      <c r="N209" s="30"/>
      <c r="O209" s="30"/>
      <c r="P209" s="30"/>
      <c r="Q209" s="30"/>
    </row>
    <row r="210" spans="8:17" s="29" customFormat="1">
      <c r="H210" s="30"/>
      <c r="I210" s="30"/>
      <c r="J210" s="30"/>
      <c r="K210" s="30"/>
      <c r="L210" s="30"/>
      <c r="M210" s="30"/>
      <c r="N210" s="30"/>
      <c r="O210" s="30"/>
      <c r="P210" s="30"/>
      <c r="Q210" s="30"/>
    </row>
    <row r="211" spans="8:17" s="29" customFormat="1">
      <c r="H211" s="30"/>
      <c r="I211" s="30"/>
      <c r="J211" s="30"/>
      <c r="K211" s="30"/>
      <c r="L211" s="30"/>
      <c r="M211" s="30"/>
      <c r="N211" s="30"/>
      <c r="O211" s="30"/>
      <c r="P211" s="30"/>
      <c r="Q211" s="30"/>
    </row>
    <row r="212" spans="8:17" s="29" customFormat="1">
      <c r="H212" s="30"/>
      <c r="I212" s="30"/>
      <c r="J212" s="30"/>
      <c r="K212" s="30"/>
      <c r="L212" s="30"/>
      <c r="M212" s="30"/>
      <c r="N212" s="30"/>
      <c r="O212" s="30"/>
      <c r="P212" s="30"/>
      <c r="Q212" s="30"/>
    </row>
    <row r="213" spans="8:17" s="29" customFormat="1">
      <c r="H213" s="30"/>
      <c r="I213" s="30"/>
      <c r="J213" s="30"/>
      <c r="K213" s="30"/>
      <c r="L213" s="30"/>
      <c r="M213" s="30"/>
      <c r="N213" s="30"/>
      <c r="O213" s="30"/>
      <c r="P213" s="30"/>
      <c r="Q213" s="30"/>
    </row>
    <row r="214" spans="8:17" s="29" customFormat="1">
      <c r="H214" s="30"/>
      <c r="I214" s="30"/>
      <c r="J214" s="30"/>
      <c r="K214" s="30"/>
      <c r="L214" s="30"/>
      <c r="M214" s="30"/>
      <c r="N214" s="30"/>
      <c r="O214" s="30"/>
      <c r="P214" s="30"/>
      <c r="Q214" s="30"/>
    </row>
    <row r="215" spans="8:17" s="29" customFormat="1">
      <c r="H215" s="30"/>
      <c r="I215" s="30"/>
      <c r="J215" s="30"/>
      <c r="K215" s="30"/>
      <c r="L215" s="30"/>
      <c r="M215" s="30"/>
      <c r="N215" s="30"/>
      <c r="O215" s="30"/>
      <c r="P215" s="30"/>
      <c r="Q215" s="30"/>
    </row>
    <row r="216" spans="8:17" s="29" customFormat="1">
      <c r="H216" s="30"/>
      <c r="I216" s="30"/>
      <c r="J216" s="30"/>
      <c r="K216" s="30"/>
      <c r="L216" s="30"/>
      <c r="M216" s="30"/>
      <c r="N216" s="30"/>
      <c r="O216" s="30"/>
      <c r="P216" s="30"/>
      <c r="Q216" s="30"/>
    </row>
    <row r="217" spans="8:17" s="29" customFormat="1">
      <c r="H217" s="30"/>
      <c r="I217" s="30"/>
      <c r="J217" s="30"/>
      <c r="K217" s="30"/>
      <c r="L217" s="30"/>
      <c r="M217" s="30"/>
      <c r="N217" s="30"/>
      <c r="O217" s="30"/>
      <c r="P217" s="30"/>
      <c r="Q217" s="30"/>
    </row>
    <row r="218" spans="8:17" s="29" customFormat="1">
      <c r="H218" s="30"/>
      <c r="I218" s="30"/>
      <c r="J218" s="30"/>
      <c r="K218" s="30"/>
      <c r="L218" s="30"/>
      <c r="M218" s="30"/>
      <c r="N218" s="30"/>
      <c r="O218" s="30"/>
      <c r="P218" s="30"/>
      <c r="Q218" s="30"/>
    </row>
    <row r="219" spans="8:17" s="29" customFormat="1">
      <c r="H219" s="30"/>
      <c r="I219" s="30"/>
      <c r="J219" s="30"/>
      <c r="K219" s="30"/>
      <c r="L219" s="30"/>
      <c r="M219" s="30"/>
      <c r="N219" s="30"/>
      <c r="O219" s="30"/>
      <c r="P219" s="30"/>
      <c r="Q219" s="30"/>
    </row>
    <row r="220" spans="8:17" s="29" customFormat="1">
      <c r="H220" s="30"/>
      <c r="I220" s="30"/>
      <c r="J220" s="30"/>
      <c r="K220" s="30"/>
      <c r="L220" s="30"/>
      <c r="M220" s="30"/>
      <c r="N220" s="30"/>
      <c r="O220" s="30"/>
      <c r="P220" s="30"/>
      <c r="Q220" s="30"/>
    </row>
    <row r="221" spans="8:17" s="29" customFormat="1">
      <c r="H221" s="30"/>
      <c r="I221" s="30"/>
      <c r="J221" s="30"/>
      <c r="K221" s="30"/>
      <c r="L221" s="30"/>
      <c r="M221" s="30"/>
      <c r="N221" s="30"/>
      <c r="O221" s="30"/>
      <c r="P221" s="30"/>
      <c r="Q221" s="30"/>
    </row>
    <row r="222" spans="8:17" s="29" customFormat="1">
      <c r="H222" s="30"/>
      <c r="I222" s="30"/>
      <c r="J222" s="30"/>
      <c r="K222" s="30"/>
      <c r="L222" s="30"/>
      <c r="M222" s="30"/>
      <c r="N222" s="30"/>
      <c r="O222" s="30"/>
      <c r="P222" s="30"/>
      <c r="Q222" s="30"/>
    </row>
    <row r="223" spans="8:17" s="29" customFormat="1">
      <c r="H223" s="30"/>
      <c r="I223" s="30"/>
      <c r="J223" s="30"/>
      <c r="K223" s="30"/>
      <c r="L223" s="30"/>
      <c r="M223" s="30"/>
      <c r="N223" s="30"/>
      <c r="O223" s="30"/>
      <c r="P223" s="30"/>
      <c r="Q223" s="30"/>
    </row>
    <row r="224" spans="8:17" s="29" customFormat="1">
      <c r="H224" s="30"/>
      <c r="I224" s="30"/>
      <c r="J224" s="30"/>
      <c r="K224" s="30"/>
      <c r="L224" s="30"/>
      <c r="M224" s="30"/>
      <c r="N224" s="30"/>
      <c r="O224" s="30"/>
      <c r="P224" s="30"/>
      <c r="Q224" s="30"/>
    </row>
    <row r="225" spans="8:17" s="29" customFormat="1">
      <c r="H225" s="30"/>
      <c r="I225" s="30"/>
      <c r="J225" s="30"/>
      <c r="K225" s="30"/>
      <c r="L225" s="30"/>
      <c r="M225" s="30"/>
      <c r="N225" s="30"/>
      <c r="O225" s="30"/>
      <c r="P225" s="30"/>
      <c r="Q225" s="30"/>
    </row>
    <row r="226" spans="8:17" s="29" customFormat="1">
      <c r="H226" s="30"/>
      <c r="I226" s="30"/>
      <c r="J226" s="30"/>
      <c r="K226" s="30"/>
      <c r="L226" s="30"/>
      <c r="M226" s="30"/>
      <c r="N226" s="30"/>
      <c r="O226" s="30"/>
      <c r="P226" s="30"/>
      <c r="Q226" s="30"/>
    </row>
    <row r="227" spans="8:17" s="29" customFormat="1">
      <c r="H227" s="30"/>
      <c r="I227" s="30"/>
      <c r="J227" s="30"/>
      <c r="K227" s="30"/>
      <c r="L227" s="30"/>
      <c r="M227" s="30"/>
      <c r="N227" s="30"/>
      <c r="O227" s="30"/>
      <c r="P227" s="30"/>
      <c r="Q227" s="30"/>
    </row>
    <row r="228" spans="8:17" s="29" customFormat="1">
      <c r="H228" s="30"/>
      <c r="I228" s="30"/>
      <c r="J228" s="30"/>
      <c r="K228" s="30"/>
      <c r="L228" s="30"/>
      <c r="M228" s="30"/>
      <c r="N228" s="30"/>
      <c r="O228" s="30"/>
      <c r="P228" s="30"/>
      <c r="Q228" s="30"/>
    </row>
    <row r="229" spans="8:17" s="29" customFormat="1">
      <c r="H229" s="30"/>
      <c r="I229" s="30"/>
      <c r="J229" s="30"/>
      <c r="K229" s="30"/>
      <c r="L229" s="30"/>
      <c r="M229" s="30"/>
      <c r="N229" s="30"/>
      <c r="O229" s="30"/>
      <c r="P229" s="30"/>
      <c r="Q229" s="30"/>
    </row>
    <row r="230" spans="8:17" s="29" customFormat="1">
      <c r="H230" s="30"/>
      <c r="I230" s="30"/>
      <c r="J230" s="30"/>
      <c r="K230" s="30"/>
      <c r="L230" s="30"/>
      <c r="M230" s="30"/>
      <c r="N230" s="30"/>
      <c r="O230" s="30"/>
      <c r="P230" s="30"/>
      <c r="Q230" s="30"/>
    </row>
    <row r="231" spans="8:17" s="29" customFormat="1">
      <c r="H231" s="30"/>
      <c r="I231" s="30"/>
      <c r="J231" s="30"/>
      <c r="K231" s="30"/>
      <c r="L231" s="30"/>
      <c r="M231" s="30"/>
      <c r="N231" s="30"/>
      <c r="O231" s="30"/>
      <c r="P231" s="30"/>
      <c r="Q231" s="30"/>
    </row>
    <row r="232" spans="8:17" s="29" customFormat="1">
      <c r="H232" s="30"/>
      <c r="I232" s="30"/>
      <c r="J232" s="30"/>
      <c r="K232" s="30"/>
      <c r="L232" s="30"/>
      <c r="M232" s="30"/>
      <c r="N232" s="30"/>
      <c r="O232" s="30"/>
      <c r="P232" s="30"/>
      <c r="Q232" s="30"/>
    </row>
    <row r="233" spans="8:17" s="29" customFormat="1">
      <c r="H233" s="30"/>
      <c r="I233" s="30"/>
      <c r="J233" s="30"/>
      <c r="K233" s="30"/>
      <c r="L233" s="30"/>
      <c r="M233" s="30"/>
      <c r="N233" s="30"/>
      <c r="O233" s="30"/>
      <c r="P233" s="30"/>
      <c r="Q233" s="30"/>
    </row>
    <row r="234" spans="8:17" s="29" customFormat="1">
      <c r="H234" s="30"/>
      <c r="I234" s="30"/>
      <c r="J234" s="30"/>
      <c r="K234" s="30"/>
      <c r="L234" s="30"/>
      <c r="M234" s="30"/>
      <c r="N234" s="30"/>
      <c r="O234" s="30"/>
      <c r="P234" s="30"/>
      <c r="Q234" s="30"/>
    </row>
    <row r="235" spans="8:17" s="29" customFormat="1">
      <c r="H235" s="30"/>
      <c r="I235" s="30"/>
      <c r="J235" s="30"/>
      <c r="K235" s="30"/>
      <c r="L235" s="30"/>
      <c r="M235" s="30"/>
      <c r="N235" s="30"/>
      <c r="O235" s="30"/>
      <c r="P235" s="30"/>
      <c r="Q235" s="30"/>
    </row>
    <row r="236" spans="8:17" s="29" customFormat="1">
      <c r="H236" s="30"/>
      <c r="I236" s="30"/>
      <c r="J236" s="30"/>
      <c r="K236" s="30"/>
      <c r="L236" s="30"/>
      <c r="M236" s="30"/>
      <c r="N236" s="30"/>
      <c r="O236" s="30"/>
      <c r="P236" s="30"/>
      <c r="Q236" s="30"/>
    </row>
    <row r="237" spans="8:17" s="29" customFormat="1">
      <c r="H237" s="30"/>
      <c r="I237" s="30"/>
      <c r="J237" s="30"/>
      <c r="K237" s="30"/>
      <c r="L237" s="30"/>
      <c r="M237" s="30"/>
      <c r="N237" s="30"/>
      <c r="O237" s="30"/>
      <c r="P237" s="30"/>
      <c r="Q237" s="30"/>
    </row>
    <row r="238" spans="8:17" s="29" customFormat="1">
      <c r="H238" s="30"/>
      <c r="I238" s="30"/>
      <c r="J238" s="30"/>
      <c r="K238" s="30"/>
      <c r="L238" s="30"/>
      <c r="M238" s="30"/>
      <c r="N238" s="30"/>
      <c r="O238" s="30"/>
      <c r="P238" s="30"/>
      <c r="Q238" s="30"/>
    </row>
    <row r="239" spans="8:17" s="29" customFormat="1">
      <c r="H239" s="30"/>
      <c r="I239" s="30"/>
      <c r="J239" s="30"/>
      <c r="K239" s="30"/>
      <c r="L239" s="30"/>
      <c r="M239" s="30"/>
      <c r="N239" s="30"/>
      <c r="O239" s="30"/>
      <c r="P239" s="30"/>
      <c r="Q239" s="30"/>
    </row>
    <row r="240" spans="8:17" s="29" customFormat="1">
      <c r="H240" s="30"/>
      <c r="I240" s="30"/>
      <c r="J240" s="30"/>
      <c r="K240" s="30"/>
      <c r="L240" s="30"/>
      <c r="M240" s="30"/>
      <c r="N240" s="30"/>
      <c r="O240" s="30"/>
      <c r="P240" s="30"/>
      <c r="Q240" s="30"/>
    </row>
    <row r="241" spans="8:17" s="29" customFormat="1">
      <c r="H241" s="30"/>
      <c r="I241" s="30"/>
      <c r="J241" s="30"/>
      <c r="K241" s="30"/>
      <c r="L241" s="30"/>
      <c r="M241" s="30"/>
      <c r="N241" s="30"/>
      <c r="O241" s="30"/>
      <c r="P241" s="30"/>
      <c r="Q241" s="30"/>
    </row>
    <row r="242" spans="8:17" s="29" customFormat="1">
      <c r="H242" s="30"/>
      <c r="I242" s="30"/>
      <c r="J242" s="30"/>
      <c r="K242" s="30"/>
      <c r="L242" s="30"/>
      <c r="M242" s="30"/>
      <c r="N242" s="30"/>
      <c r="O242" s="30"/>
      <c r="P242" s="30"/>
      <c r="Q242" s="30"/>
    </row>
    <row r="243" spans="8:17" s="29" customFormat="1">
      <c r="H243" s="30"/>
      <c r="I243" s="30"/>
      <c r="J243" s="30"/>
      <c r="K243" s="30"/>
      <c r="L243" s="30"/>
      <c r="M243" s="30"/>
      <c r="N243" s="30"/>
      <c r="O243" s="30"/>
      <c r="P243" s="30"/>
      <c r="Q243" s="30"/>
    </row>
    <row r="244" spans="8:17" s="29" customFormat="1">
      <c r="H244" s="30"/>
      <c r="I244" s="30"/>
      <c r="J244" s="30"/>
      <c r="K244" s="30"/>
      <c r="L244" s="30"/>
      <c r="M244" s="30"/>
      <c r="N244" s="30"/>
      <c r="O244" s="30"/>
      <c r="P244" s="30"/>
      <c r="Q244" s="30"/>
    </row>
    <row r="245" spans="8:17" s="29" customFormat="1">
      <c r="H245" s="30"/>
      <c r="I245" s="30"/>
      <c r="J245" s="30"/>
      <c r="K245" s="30"/>
      <c r="L245" s="30"/>
      <c r="M245" s="30"/>
      <c r="N245" s="30"/>
      <c r="O245" s="30"/>
      <c r="P245" s="30"/>
      <c r="Q245" s="30"/>
    </row>
    <row r="246" spans="8:17" s="29" customFormat="1">
      <c r="H246" s="30"/>
      <c r="I246" s="30"/>
      <c r="J246" s="30"/>
      <c r="K246" s="30"/>
      <c r="L246" s="30"/>
      <c r="M246" s="30"/>
      <c r="N246" s="30"/>
      <c r="O246" s="30"/>
      <c r="P246" s="30"/>
      <c r="Q246" s="30"/>
    </row>
    <row r="247" spans="8:17" s="29" customFormat="1">
      <c r="H247" s="30"/>
      <c r="I247" s="30"/>
      <c r="J247" s="30"/>
      <c r="K247" s="30"/>
      <c r="L247" s="30"/>
      <c r="M247" s="30"/>
      <c r="N247" s="30"/>
      <c r="O247" s="30"/>
      <c r="P247" s="30"/>
      <c r="Q247" s="30"/>
    </row>
    <row r="248" spans="8:17" s="29" customFormat="1">
      <c r="H248" s="30"/>
      <c r="I248" s="30"/>
      <c r="J248" s="30"/>
      <c r="K248" s="30"/>
      <c r="L248" s="30"/>
      <c r="M248" s="30"/>
      <c r="N248" s="30"/>
      <c r="O248" s="30"/>
      <c r="P248" s="30"/>
      <c r="Q248" s="30"/>
    </row>
    <row r="249" spans="8:17" s="29" customFormat="1">
      <c r="H249" s="30"/>
      <c r="I249" s="30"/>
      <c r="J249" s="30"/>
      <c r="K249" s="30"/>
      <c r="L249" s="30"/>
      <c r="M249" s="30"/>
      <c r="N249" s="30"/>
      <c r="O249" s="30"/>
      <c r="P249" s="30"/>
      <c r="Q249" s="30"/>
    </row>
    <row r="250" spans="8:17" s="29" customFormat="1">
      <c r="H250" s="30"/>
      <c r="I250" s="30"/>
      <c r="J250" s="30"/>
      <c r="K250" s="30"/>
      <c r="L250" s="30"/>
      <c r="M250" s="30"/>
      <c r="N250" s="30"/>
      <c r="O250" s="30"/>
      <c r="P250" s="30"/>
      <c r="Q250" s="30"/>
    </row>
    <row r="251" spans="8:17" s="29" customFormat="1">
      <c r="H251" s="30"/>
      <c r="I251" s="30"/>
      <c r="J251" s="30"/>
      <c r="K251" s="30"/>
      <c r="L251" s="30"/>
      <c r="M251" s="30"/>
      <c r="N251" s="30"/>
      <c r="O251" s="30"/>
      <c r="P251" s="30"/>
      <c r="Q251" s="30"/>
    </row>
    <row r="252" spans="8:17" s="29" customFormat="1">
      <c r="H252" s="30"/>
      <c r="I252" s="30"/>
      <c r="J252" s="30"/>
      <c r="K252" s="30"/>
      <c r="L252" s="30"/>
      <c r="M252" s="30"/>
      <c r="N252" s="30"/>
      <c r="O252" s="30"/>
      <c r="P252" s="30"/>
      <c r="Q252" s="30"/>
    </row>
    <row r="253" spans="8:17" s="29" customFormat="1">
      <c r="H253" s="30"/>
      <c r="I253" s="30"/>
      <c r="J253" s="30"/>
      <c r="K253" s="30"/>
      <c r="L253" s="30"/>
      <c r="M253" s="30"/>
      <c r="N253" s="30"/>
      <c r="O253" s="30"/>
      <c r="P253" s="30"/>
      <c r="Q253" s="30"/>
    </row>
    <row r="254" spans="8:17" s="29" customFormat="1">
      <c r="H254" s="30"/>
      <c r="I254" s="30"/>
      <c r="J254" s="30"/>
      <c r="K254" s="30"/>
      <c r="L254" s="30"/>
      <c r="M254" s="30"/>
      <c r="N254" s="30"/>
      <c r="O254" s="30"/>
      <c r="P254" s="30"/>
      <c r="Q254" s="30"/>
    </row>
    <row r="255" spans="8:17" s="29" customFormat="1">
      <c r="H255" s="30"/>
      <c r="I255" s="30"/>
      <c r="J255" s="30"/>
      <c r="K255" s="30"/>
      <c r="L255" s="30"/>
      <c r="M255" s="30"/>
      <c r="N255" s="30"/>
      <c r="O255" s="30"/>
      <c r="P255" s="30"/>
      <c r="Q255" s="30"/>
    </row>
    <row r="256" spans="8:17" s="29" customFormat="1">
      <c r="H256" s="30"/>
      <c r="I256" s="30"/>
      <c r="J256" s="30"/>
      <c r="K256" s="30"/>
      <c r="L256" s="30"/>
      <c r="M256" s="30"/>
      <c r="N256" s="30"/>
      <c r="O256" s="30"/>
      <c r="P256" s="30"/>
      <c r="Q256" s="30"/>
    </row>
    <row r="257" spans="8:17" s="29" customFormat="1">
      <c r="H257" s="30"/>
      <c r="I257" s="30"/>
      <c r="J257" s="30"/>
      <c r="K257" s="30"/>
      <c r="L257" s="30"/>
      <c r="M257" s="30"/>
      <c r="N257" s="30"/>
      <c r="O257" s="30"/>
      <c r="P257" s="30"/>
      <c r="Q257" s="30"/>
    </row>
    <row r="258" spans="8:17" s="29" customFormat="1">
      <c r="H258" s="30"/>
      <c r="I258" s="30"/>
      <c r="J258" s="30"/>
      <c r="K258" s="30"/>
      <c r="L258" s="30"/>
      <c r="M258" s="30"/>
      <c r="N258" s="30"/>
      <c r="O258" s="30"/>
      <c r="P258" s="30"/>
      <c r="Q258" s="30"/>
    </row>
    <row r="259" spans="8:17" s="29" customFormat="1">
      <c r="H259" s="30"/>
      <c r="I259" s="30"/>
      <c r="J259" s="30"/>
      <c r="K259" s="30"/>
      <c r="L259" s="30"/>
      <c r="M259" s="30"/>
      <c r="N259" s="30"/>
      <c r="O259" s="30"/>
      <c r="P259" s="30"/>
      <c r="Q259" s="30"/>
    </row>
    <row r="260" spans="8:17" s="29" customFormat="1">
      <c r="H260" s="30"/>
      <c r="I260" s="30"/>
      <c r="J260" s="30"/>
      <c r="K260" s="30"/>
      <c r="L260" s="30"/>
      <c r="M260" s="30"/>
      <c r="N260" s="30"/>
      <c r="O260" s="30"/>
      <c r="P260" s="30"/>
      <c r="Q260" s="30"/>
    </row>
    <row r="261" spans="8:17" s="29" customFormat="1">
      <c r="H261" s="30"/>
      <c r="I261" s="30"/>
      <c r="J261" s="30"/>
      <c r="K261" s="30"/>
      <c r="L261" s="30"/>
      <c r="M261" s="30"/>
      <c r="N261" s="30"/>
      <c r="O261" s="30"/>
      <c r="P261" s="30"/>
      <c r="Q261" s="30"/>
    </row>
    <row r="262" spans="8:17" s="29" customFormat="1">
      <c r="H262" s="30"/>
      <c r="I262" s="30"/>
      <c r="J262" s="30"/>
      <c r="K262" s="30"/>
      <c r="L262" s="30"/>
      <c r="M262" s="30"/>
      <c r="N262" s="30"/>
      <c r="O262" s="30"/>
      <c r="P262" s="30"/>
      <c r="Q262" s="30"/>
    </row>
    <row r="263" spans="8:17" s="29" customFormat="1">
      <c r="H263" s="30"/>
      <c r="I263" s="30"/>
      <c r="J263" s="30"/>
      <c r="K263" s="30"/>
      <c r="L263" s="30"/>
      <c r="M263" s="30"/>
      <c r="N263" s="30"/>
      <c r="O263" s="30"/>
      <c r="P263" s="30"/>
      <c r="Q263" s="30"/>
    </row>
    <row r="264" spans="8:17" s="29" customFormat="1">
      <c r="H264" s="30"/>
      <c r="I264" s="30"/>
      <c r="J264" s="30"/>
      <c r="K264" s="30"/>
      <c r="L264" s="30"/>
      <c r="M264" s="30"/>
      <c r="N264" s="30"/>
      <c r="O264" s="30"/>
      <c r="P264" s="30"/>
      <c r="Q264" s="30"/>
    </row>
    <row r="265" spans="8:17" s="29" customFormat="1">
      <c r="H265" s="30"/>
      <c r="I265" s="30"/>
      <c r="J265" s="30"/>
      <c r="K265" s="30"/>
      <c r="L265" s="30"/>
      <c r="M265" s="30"/>
      <c r="N265" s="30"/>
      <c r="O265" s="30"/>
      <c r="P265" s="30"/>
      <c r="Q265" s="30"/>
    </row>
    <row r="266" spans="8:17" s="29" customFormat="1"/>
    <row r="267" spans="8:17" s="29" customFormat="1"/>
    <row r="268" spans="8:17" s="29" customFormat="1"/>
    <row r="269" spans="8:17" s="29" customFormat="1"/>
    <row r="270" spans="8:17" s="29" customFormat="1"/>
    <row r="271" spans="8:17" s="29" customFormat="1"/>
    <row r="272" spans="8:17" s="29" customFormat="1"/>
    <row r="273" s="29" customFormat="1"/>
    <row r="274" s="29" customFormat="1"/>
    <row r="275" s="29" customFormat="1"/>
    <row r="276" s="29" customFormat="1"/>
    <row r="277" s="29" customFormat="1"/>
    <row r="278" s="29" customFormat="1"/>
    <row r="279" s="29" customFormat="1"/>
    <row r="280" s="29" customFormat="1"/>
    <row r="281" s="29" customFormat="1"/>
    <row r="282" s="29" customFormat="1"/>
    <row r="283" s="29" customFormat="1"/>
    <row r="284" s="29" customFormat="1"/>
    <row r="285" s="29" customFormat="1"/>
    <row r="286" s="29" customFormat="1"/>
    <row r="287" s="29" customFormat="1"/>
    <row r="288" s="29" customFormat="1"/>
    <row r="289" s="29" customFormat="1"/>
    <row r="290" s="29" customFormat="1"/>
    <row r="291" s="29" customFormat="1"/>
    <row r="292" s="29" customFormat="1"/>
    <row r="293" s="29" customFormat="1"/>
    <row r="294" s="29" customFormat="1"/>
    <row r="295" s="29" customFormat="1"/>
    <row r="296" s="29" customFormat="1"/>
    <row r="297" s="29" customFormat="1"/>
    <row r="298" s="29" customFormat="1"/>
    <row r="299" s="29" customFormat="1"/>
    <row r="300" s="29" customFormat="1"/>
    <row r="301" s="29" customFormat="1"/>
    <row r="302" s="29" customFormat="1"/>
    <row r="303" s="29" customFormat="1"/>
    <row r="304" s="29" customFormat="1"/>
    <row r="305" s="29" customFormat="1"/>
    <row r="306" s="29" customFormat="1"/>
    <row r="307" s="29" customFormat="1"/>
    <row r="308" s="29" customFormat="1"/>
    <row r="309" s="29" customFormat="1"/>
    <row r="310" s="29" customFormat="1"/>
    <row r="311" s="29" customFormat="1"/>
    <row r="312" s="29" customFormat="1"/>
    <row r="313" s="29" customFormat="1"/>
    <row r="314" s="29" customFormat="1"/>
    <row r="315" s="29" customFormat="1"/>
    <row r="316" s="29" customFormat="1"/>
    <row r="317" s="29" customFormat="1"/>
    <row r="318" s="29" customFormat="1"/>
    <row r="319" s="29" customFormat="1"/>
    <row r="320" s="29" customFormat="1"/>
    <row r="321" s="29" customFormat="1"/>
    <row r="322" s="29" customFormat="1"/>
    <row r="323" s="29" customFormat="1"/>
    <row r="324" s="29" customFormat="1"/>
    <row r="325" s="29" customFormat="1"/>
    <row r="326" s="29" customFormat="1"/>
    <row r="327" s="29" customFormat="1"/>
    <row r="328" s="29" customFormat="1"/>
    <row r="329" s="29" customFormat="1"/>
    <row r="330" s="29" customFormat="1"/>
    <row r="331" s="29" customFormat="1"/>
    <row r="332" s="29" customFormat="1"/>
    <row r="333" s="29" customFormat="1"/>
    <row r="334" s="29" customFormat="1"/>
    <row r="335" s="29" customFormat="1"/>
    <row r="336" s="29" customFormat="1"/>
    <row r="337" s="29" customFormat="1"/>
    <row r="338" s="29" customFormat="1"/>
    <row r="339" s="29" customFormat="1"/>
    <row r="340" s="29" customFormat="1"/>
    <row r="341" s="29" customFormat="1"/>
    <row r="342" s="29" customFormat="1"/>
    <row r="343" s="29" customFormat="1"/>
    <row r="344" s="29" customFormat="1"/>
    <row r="345" s="29" customFormat="1"/>
    <row r="346" s="29" customFormat="1"/>
    <row r="347" s="29" customFormat="1"/>
    <row r="348" s="29" customFormat="1"/>
    <row r="349" s="29" customFormat="1"/>
    <row r="350" s="29" customFormat="1"/>
    <row r="351" s="29" customFormat="1"/>
    <row r="352" s="29" customFormat="1"/>
    <row r="353" s="29" customFormat="1"/>
    <row r="354" s="29" customFormat="1"/>
    <row r="355" s="29" customFormat="1"/>
    <row r="356" s="29" customFormat="1"/>
    <row r="357" s="29" customFormat="1"/>
    <row r="358" s="29" customFormat="1"/>
    <row r="359" s="29" customFormat="1"/>
    <row r="360" s="29" customFormat="1"/>
    <row r="361" s="29" customFormat="1"/>
    <row r="362" s="29" customFormat="1"/>
    <row r="363" s="29" customFormat="1"/>
    <row r="364" s="29" customFormat="1"/>
    <row r="365" s="29" customFormat="1"/>
    <row r="366" s="29" customFormat="1"/>
    <row r="367" s="29" customFormat="1"/>
    <row r="368" s="29" customFormat="1"/>
    <row r="369" s="29" customFormat="1"/>
    <row r="370" s="29" customFormat="1"/>
    <row r="371" s="29" customFormat="1"/>
    <row r="372" s="29" customFormat="1"/>
    <row r="373" s="29" customFormat="1"/>
    <row r="374" s="29" customFormat="1"/>
    <row r="375" s="29" customFormat="1"/>
    <row r="376" s="29" customFormat="1"/>
    <row r="377" s="29" customFormat="1"/>
    <row r="378" s="29" customFormat="1"/>
    <row r="379" s="29" customFormat="1"/>
    <row r="380" s="29" customFormat="1"/>
    <row r="381" s="29" customFormat="1"/>
    <row r="382" s="29" customFormat="1"/>
    <row r="383" s="29" customFormat="1"/>
    <row r="384" s="29" customFormat="1"/>
    <row r="385" s="29" customFormat="1"/>
    <row r="386" s="29" customFormat="1"/>
    <row r="387" s="29" customFormat="1"/>
    <row r="388" s="29" customFormat="1"/>
    <row r="389" s="29" customFormat="1"/>
    <row r="390" s="29" customFormat="1"/>
    <row r="391" s="29" customFormat="1"/>
    <row r="392" s="29" customFormat="1"/>
    <row r="393" s="29" customFormat="1"/>
    <row r="394" s="29" customFormat="1"/>
    <row r="395" s="29" customFormat="1"/>
    <row r="396" s="29" customFormat="1"/>
    <row r="397" s="29" customFormat="1"/>
    <row r="398" s="29" customFormat="1"/>
    <row r="399" s="29" customFormat="1"/>
    <row r="400" s="29" customFormat="1"/>
    <row r="401" s="29" customFormat="1"/>
    <row r="402" s="29" customFormat="1"/>
    <row r="403" s="29" customFormat="1"/>
    <row r="404" s="29" customFormat="1"/>
    <row r="405" s="29" customFormat="1"/>
    <row r="406" s="29" customFormat="1"/>
    <row r="407" s="29" customFormat="1"/>
    <row r="408" s="29" customFormat="1"/>
    <row r="409" s="29" customFormat="1"/>
    <row r="410" s="29" customFormat="1"/>
    <row r="411" s="29" customFormat="1"/>
    <row r="412" s="29" customFormat="1"/>
    <row r="413" s="29" customFormat="1"/>
    <row r="414" s="29" customFormat="1"/>
    <row r="415" s="29" customFormat="1"/>
    <row r="416" s="29" customFormat="1"/>
    <row r="417" s="29" customFormat="1"/>
    <row r="418" s="29" customFormat="1"/>
    <row r="419" s="29" customFormat="1"/>
    <row r="420" s="29" customFormat="1"/>
    <row r="421" s="29" customFormat="1"/>
    <row r="422" s="29" customFormat="1"/>
    <row r="423" s="29" customFormat="1"/>
    <row r="424" s="29" customFormat="1"/>
    <row r="425" s="29" customFormat="1"/>
    <row r="426" s="29" customFormat="1"/>
    <row r="427" s="29" customFormat="1"/>
    <row r="428" s="29" customFormat="1"/>
    <row r="429" s="29" customFormat="1"/>
    <row r="430" s="29" customFormat="1"/>
    <row r="431" s="29" customFormat="1"/>
    <row r="432" s="29" customFormat="1"/>
    <row r="433" s="29" customFormat="1"/>
    <row r="434" s="29" customFormat="1"/>
    <row r="435" s="29" customFormat="1"/>
    <row r="436" s="29" customFormat="1"/>
    <row r="437" s="29" customFormat="1"/>
    <row r="438" s="29" customFormat="1"/>
    <row r="439" s="29" customFormat="1"/>
    <row r="440" s="29" customFormat="1"/>
    <row r="441" s="29" customFormat="1"/>
    <row r="442" s="29" customFormat="1"/>
    <row r="443" s="29" customFormat="1"/>
    <row r="444" s="29" customFormat="1"/>
    <row r="445" s="29" customFormat="1"/>
    <row r="446" s="29" customFormat="1"/>
    <row r="447" s="29" customFormat="1"/>
    <row r="448" s="29" customFormat="1"/>
    <row r="449" s="29" customFormat="1"/>
    <row r="450" s="29" customFormat="1"/>
    <row r="451" s="29" customFormat="1"/>
    <row r="452" s="29" customFormat="1"/>
    <row r="453" s="29" customFormat="1"/>
    <row r="454" s="29" customFormat="1"/>
    <row r="455" s="29" customFormat="1"/>
    <row r="456" s="29" customFormat="1"/>
    <row r="457" s="29" customFormat="1"/>
    <row r="458" s="29" customFormat="1"/>
    <row r="459" s="29" customFormat="1"/>
    <row r="460" s="29" customFormat="1"/>
    <row r="461" s="29" customFormat="1"/>
    <row r="462" s="29" customFormat="1"/>
    <row r="463" s="29" customFormat="1"/>
    <row r="464" s="29" customFormat="1"/>
    <row r="465" s="29" customFormat="1"/>
    <row r="466" s="29" customFormat="1"/>
    <row r="467" s="29" customFormat="1"/>
    <row r="468" s="29" customFormat="1"/>
    <row r="469" s="29" customFormat="1"/>
    <row r="470" s="29" customFormat="1"/>
    <row r="471" s="29" customFormat="1"/>
    <row r="472" s="29" customFormat="1"/>
    <row r="473" s="29" customFormat="1"/>
    <row r="474" s="29" customFormat="1"/>
    <row r="475" s="29" customFormat="1"/>
    <row r="476" s="29" customFormat="1"/>
    <row r="477" s="29" customFormat="1"/>
    <row r="478" s="29" customFormat="1"/>
    <row r="479" s="29" customFormat="1"/>
    <row r="480" s="29" customFormat="1"/>
    <row r="481" s="29" customFormat="1"/>
    <row r="482" s="29" customFormat="1"/>
    <row r="483" s="29" customFormat="1"/>
    <row r="484" s="29" customFormat="1"/>
    <row r="485" s="29" customFormat="1"/>
    <row r="486" s="29" customFormat="1"/>
    <row r="487" s="29" customFormat="1"/>
    <row r="488" s="29" customFormat="1"/>
    <row r="489" s="29" customFormat="1"/>
    <row r="490" s="29" customFormat="1"/>
    <row r="491" s="29" customFormat="1"/>
    <row r="492" s="29" customFormat="1"/>
    <row r="493" s="29" customFormat="1"/>
    <row r="494" s="29" customFormat="1"/>
    <row r="495" s="29" customFormat="1"/>
    <row r="496" s="29" customFormat="1"/>
    <row r="497" s="29" customFormat="1"/>
    <row r="498" s="29" customFormat="1"/>
    <row r="499" s="29" customFormat="1"/>
    <row r="500" s="29" customFormat="1"/>
    <row r="501" s="29" customFormat="1"/>
    <row r="502" s="29" customFormat="1"/>
    <row r="503" s="29" customFormat="1"/>
    <row r="504" s="29" customFormat="1"/>
    <row r="505" s="29" customFormat="1"/>
    <row r="506" s="29" customFormat="1"/>
    <row r="507" s="29" customFormat="1"/>
    <row r="508" s="29" customFormat="1"/>
    <row r="509" s="29" customFormat="1"/>
    <row r="510" s="29" customFormat="1"/>
    <row r="511" s="29" customFormat="1"/>
    <row r="512" s="29" customFormat="1"/>
    <row r="513" s="29" customFormat="1"/>
    <row r="514" s="29" customFormat="1"/>
    <row r="515" s="29" customFormat="1"/>
    <row r="516" s="29" customFormat="1"/>
    <row r="517" s="29" customFormat="1"/>
    <row r="518" s="29" customFormat="1"/>
    <row r="519" s="29" customFormat="1"/>
    <row r="520" s="29" customFormat="1"/>
    <row r="521" s="29" customFormat="1"/>
    <row r="522" s="29" customFormat="1"/>
    <row r="523" s="29" customFormat="1"/>
    <row r="524" s="29" customFormat="1"/>
    <row r="525" s="29" customFormat="1"/>
    <row r="526" s="29" customFormat="1"/>
    <row r="527" s="29" customFormat="1"/>
    <row r="528" s="29" customFormat="1"/>
    <row r="529" s="29" customFormat="1"/>
    <row r="530" s="29" customFormat="1"/>
    <row r="531" s="29" customFormat="1"/>
    <row r="532" s="29" customFormat="1"/>
    <row r="533" s="29" customFormat="1"/>
    <row r="534" s="29" customFormat="1"/>
    <row r="535" s="29" customFormat="1"/>
    <row r="536" s="29" customFormat="1"/>
    <row r="537" s="29" customFormat="1"/>
    <row r="538" s="29" customFormat="1"/>
    <row r="539" s="29" customFormat="1"/>
    <row r="540" s="29" customFormat="1"/>
    <row r="541" s="29" customFormat="1"/>
    <row r="542" s="29" customFormat="1"/>
    <row r="543" s="29" customFormat="1"/>
    <row r="544" s="29" customFormat="1"/>
    <row r="545" s="29" customFormat="1"/>
    <row r="546" s="29" customFormat="1"/>
    <row r="547" s="29" customFormat="1"/>
    <row r="548" s="29" customFormat="1"/>
    <row r="549" s="29" customFormat="1"/>
    <row r="550" s="29" customFormat="1"/>
    <row r="551" s="29" customFormat="1"/>
    <row r="552" s="29" customFormat="1"/>
    <row r="553" s="29" customFormat="1"/>
    <row r="554" s="29" customFormat="1"/>
    <row r="555" s="29" customFormat="1"/>
    <row r="556" s="29" customFormat="1"/>
    <row r="557" s="29" customFormat="1"/>
    <row r="558" s="29" customFormat="1"/>
    <row r="559" s="29" customFormat="1"/>
    <row r="560" s="29" customFormat="1"/>
    <row r="561" s="29" customFormat="1"/>
    <row r="562" s="29" customFormat="1"/>
    <row r="563" s="29" customFormat="1"/>
    <row r="564" s="29" customFormat="1"/>
    <row r="565" s="29" customFormat="1"/>
    <row r="566" s="29" customFormat="1"/>
    <row r="567" s="29" customFormat="1"/>
    <row r="568" s="29" customFormat="1"/>
    <row r="569" s="29" customFormat="1"/>
    <row r="570" s="29" customFormat="1"/>
    <row r="571" s="29" customFormat="1"/>
    <row r="572" s="29" customFormat="1"/>
    <row r="573" s="29" customFormat="1"/>
    <row r="574" s="29" customFormat="1"/>
    <row r="575" s="29" customFormat="1"/>
    <row r="576" s="29" customFormat="1"/>
    <row r="577" s="29" customFormat="1"/>
    <row r="578" s="29" customFormat="1"/>
    <row r="579" s="29" customFormat="1"/>
    <row r="580" s="29" customFormat="1"/>
    <row r="581" s="29" customFormat="1"/>
    <row r="582" s="29" customFormat="1"/>
    <row r="583" s="29" customFormat="1"/>
    <row r="584" s="29" customFormat="1"/>
    <row r="585" s="29" customFormat="1"/>
    <row r="586" s="29" customFormat="1"/>
    <row r="587" s="29" customFormat="1"/>
    <row r="588" s="29" customFormat="1"/>
    <row r="589" s="29" customFormat="1"/>
    <row r="590" s="29" customFormat="1"/>
    <row r="591" s="29" customFormat="1"/>
    <row r="592" s="29" customFormat="1"/>
    <row r="593" s="29" customFormat="1"/>
    <row r="594" s="29" customFormat="1"/>
    <row r="595" s="29" customFormat="1"/>
    <row r="596" s="29" customFormat="1"/>
    <row r="597" s="29" customFormat="1"/>
    <row r="598" s="29" customFormat="1"/>
    <row r="599" s="29" customFormat="1"/>
    <row r="600" s="29" customFormat="1"/>
    <row r="601" s="29" customFormat="1"/>
    <row r="602" s="29" customFormat="1"/>
    <row r="603" s="29" customFormat="1"/>
    <row r="604" s="29" customFormat="1"/>
    <row r="605" s="29" customFormat="1"/>
    <row r="606" s="29" customFormat="1"/>
    <row r="607" s="29" customFormat="1"/>
    <row r="608" s="29" customFormat="1"/>
    <row r="609" s="29" customFormat="1"/>
    <row r="610" s="29" customFormat="1"/>
    <row r="611" s="29" customFormat="1"/>
    <row r="612" s="29" customFormat="1"/>
    <row r="613" s="29" customFormat="1"/>
    <row r="614" s="29" customFormat="1"/>
    <row r="615" s="29" customFormat="1"/>
    <row r="616" s="29" customFormat="1"/>
    <row r="617" s="29" customFormat="1"/>
    <row r="618" s="29" customFormat="1"/>
    <row r="619" s="29" customFormat="1"/>
    <row r="620" s="29" customFormat="1"/>
    <row r="621" s="29" customFormat="1"/>
    <row r="622" s="29" customFormat="1"/>
    <row r="623" s="29" customFormat="1"/>
    <row r="624" s="29" customFormat="1"/>
    <row r="625" s="29" customFormat="1"/>
    <row r="626" s="29" customFormat="1"/>
    <row r="627" s="29" customFormat="1"/>
    <row r="628" s="29" customFormat="1"/>
    <row r="629" s="29" customFormat="1"/>
    <row r="630" s="29" customFormat="1"/>
    <row r="631" s="29" customFormat="1"/>
    <row r="632" s="29" customFormat="1"/>
    <row r="633" s="29" customFormat="1"/>
    <row r="634" s="29" customFormat="1"/>
    <row r="635" s="29" customFormat="1"/>
    <row r="636" s="29" customFormat="1"/>
    <row r="637" s="29" customFormat="1"/>
    <row r="638" s="29" customFormat="1"/>
    <row r="639" s="29" customFormat="1"/>
    <row r="640" s="29" customFormat="1"/>
    <row r="641" s="29" customFormat="1"/>
    <row r="642" s="29" customFormat="1"/>
    <row r="643" s="29" customFormat="1"/>
    <row r="644" s="29" customFormat="1"/>
    <row r="645" s="29" customFormat="1"/>
    <row r="646" s="29" customFormat="1"/>
    <row r="647" s="29" customFormat="1"/>
    <row r="648" s="29" customFormat="1"/>
    <row r="649" s="29" customFormat="1"/>
    <row r="650" s="29" customFormat="1"/>
    <row r="651" s="29" customFormat="1"/>
    <row r="652" s="29" customFormat="1"/>
    <row r="653" s="29" customFormat="1"/>
    <row r="654" s="29" customFormat="1"/>
    <row r="655" s="29" customFormat="1"/>
    <row r="656" s="29" customFormat="1"/>
    <row r="657" s="29" customFormat="1"/>
    <row r="658" s="29" customFormat="1"/>
    <row r="659" s="29" customFormat="1"/>
    <row r="660" s="29" customFormat="1"/>
    <row r="661" s="29" customFormat="1"/>
    <row r="662" s="29" customFormat="1"/>
    <row r="663" s="29" customFormat="1"/>
    <row r="664" s="29" customFormat="1"/>
    <row r="665" s="29" customFormat="1"/>
    <row r="666" s="29" customFormat="1"/>
    <row r="667" s="29" customFormat="1"/>
    <row r="668" s="29" customFormat="1"/>
    <row r="669" s="29" customFormat="1"/>
    <row r="670" s="29" customFormat="1"/>
    <row r="671" s="29" customFormat="1"/>
    <row r="672" s="29" customFormat="1"/>
    <row r="673" s="29" customFormat="1"/>
    <row r="674" s="29" customFormat="1"/>
    <row r="675" s="29" customFormat="1"/>
    <row r="676" s="29" customFormat="1"/>
    <row r="677" s="29" customFormat="1"/>
    <row r="678" s="29" customFormat="1"/>
    <row r="679" s="29" customFormat="1"/>
    <row r="680" s="29" customFormat="1"/>
    <row r="681" s="29" customFormat="1"/>
    <row r="682" s="29" customFormat="1"/>
    <row r="683" s="29" customFormat="1"/>
    <row r="684" s="29" customFormat="1"/>
    <row r="685" s="29" customFormat="1"/>
    <row r="686" s="29" customFormat="1"/>
    <row r="687" s="29" customFormat="1"/>
    <row r="688" s="29" customFormat="1"/>
    <row r="689" s="29" customFormat="1"/>
    <row r="690" s="29" customFormat="1"/>
    <row r="691" s="29" customFormat="1"/>
    <row r="692" s="29" customFormat="1"/>
    <row r="693" s="29" customFormat="1"/>
    <row r="694" s="29" customFormat="1"/>
    <row r="695" s="29" customFormat="1"/>
    <row r="696" s="29" customFormat="1"/>
    <row r="697" s="29" customFormat="1"/>
    <row r="698" s="29" customFormat="1"/>
    <row r="699" s="29" customFormat="1"/>
    <row r="700" s="29" customFormat="1"/>
    <row r="701" s="29" customFormat="1"/>
    <row r="702" s="29" customFormat="1"/>
    <row r="703" s="29" customFormat="1"/>
    <row r="704" s="29" customFormat="1"/>
    <row r="705" s="29" customFormat="1"/>
    <row r="706" s="29" customFormat="1"/>
    <row r="707" s="29" customFormat="1"/>
    <row r="708" s="29" customFormat="1"/>
    <row r="709" s="29" customFormat="1"/>
    <row r="710" s="29" customFormat="1"/>
    <row r="711" s="29" customFormat="1"/>
    <row r="712" s="29" customFormat="1"/>
    <row r="713" s="29" customFormat="1"/>
    <row r="714" s="29" customFormat="1"/>
    <row r="715" s="29" customFormat="1"/>
    <row r="716" s="29" customFormat="1"/>
    <row r="717" s="29" customFormat="1"/>
    <row r="718" s="29" customFormat="1"/>
    <row r="719" s="29" customFormat="1"/>
    <row r="720" s="29" customFormat="1"/>
    <row r="721" s="29" customFormat="1"/>
    <row r="722" s="29" customFormat="1"/>
    <row r="723" s="29" customFormat="1"/>
    <row r="724" s="29" customFormat="1"/>
    <row r="725" s="29" customFormat="1"/>
    <row r="726" s="29" customFormat="1"/>
    <row r="727" s="29" customFormat="1"/>
    <row r="728" s="29" customFormat="1"/>
    <row r="729" s="29" customFormat="1"/>
    <row r="730" s="29" customFormat="1"/>
    <row r="731" s="29" customFormat="1"/>
    <row r="732" s="29" customFormat="1"/>
    <row r="733" s="29" customFormat="1"/>
    <row r="734" s="29" customFormat="1"/>
    <row r="735" s="29" customFormat="1"/>
    <row r="736" s="29" customFormat="1"/>
    <row r="737" s="29" customFormat="1"/>
    <row r="738" s="29" customFormat="1"/>
    <row r="739" s="29" customFormat="1"/>
    <row r="740" s="29" customFormat="1"/>
    <row r="741" s="29" customFormat="1"/>
    <row r="742" s="29" customFormat="1"/>
    <row r="743" s="29" customFormat="1"/>
    <row r="744" s="29" customFormat="1"/>
    <row r="745" s="29" customFormat="1"/>
    <row r="746" s="29" customFormat="1"/>
    <row r="747" s="29" customFormat="1"/>
    <row r="748" s="29" customFormat="1"/>
    <row r="749" s="29" customFormat="1"/>
    <row r="750" s="29" customFormat="1"/>
    <row r="751" s="29" customFormat="1"/>
    <row r="752" s="29" customFormat="1"/>
    <row r="753" s="29" customFormat="1"/>
    <row r="754" s="29" customFormat="1"/>
    <row r="755" s="29" customFormat="1"/>
    <row r="756" s="29" customFormat="1"/>
    <row r="757" s="29" customFormat="1"/>
    <row r="758" s="29" customFormat="1"/>
    <row r="759" s="29" customFormat="1"/>
    <row r="760" s="29" customFormat="1"/>
    <row r="761" s="29" customFormat="1"/>
    <row r="762" s="29" customFormat="1"/>
    <row r="763" s="29" customFormat="1"/>
    <row r="764" s="29" customFormat="1"/>
    <row r="765" s="29" customFormat="1"/>
    <row r="766" s="29" customFormat="1"/>
    <row r="767" s="29" customFormat="1"/>
    <row r="768" s="29" customFormat="1"/>
    <row r="769" s="29" customFormat="1"/>
    <row r="770" s="29" customFormat="1"/>
    <row r="771" s="29" customFormat="1"/>
    <row r="772" s="29" customFormat="1"/>
    <row r="773" s="29" customFormat="1"/>
    <row r="774" s="29" customFormat="1"/>
    <row r="775" s="29" customFormat="1"/>
    <row r="776" s="29" customFormat="1"/>
    <row r="777" s="29" customFormat="1"/>
    <row r="778" s="29" customFormat="1"/>
    <row r="779" s="29" customFormat="1"/>
    <row r="780" s="29" customFormat="1"/>
    <row r="781" s="29" customFormat="1"/>
    <row r="782" s="29" customFormat="1"/>
    <row r="783" s="29" customFormat="1"/>
    <row r="784" s="29" customFormat="1"/>
    <row r="785" s="29" customFormat="1"/>
    <row r="786" s="29" customFormat="1"/>
    <row r="787" s="29" customFormat="1"/>
    <row r="788" s="29" customFormat="1"/>
    <row r="789" s="29" customFormat="1"/>
    <row r="790" s="29" customFormat="1"/>
    <row r="791" s="29" customFormat="1"/>
    <row r="792" s="29" customFormat="1"/>
    <row r="793" s="29" customFormat="1"/>
    <row r="794" s="29" customFormat="1"/>
    <row r="795" s="29" customFormat="1"/>
    <row r="796" s="29" customFormat="1"/>
    <row r="797" s="29" customFormat="1"/>
    <row r="798" s="29" customFormat="1"/>
    <row r="799" s="29" customFormat="1"/>
    <row r="800" s="29" customFormat="1"/>
    <row r="801" s="29" customFormat="1"/>
    <row r="802" s="29" customFormat="1"/>
    <row r="803" s="29" customFormat="1"/>
    <row r="804" s="29" customFormat="1"/>
    <row r="805" s="29" customFormat="1"/>
    <row r="806" s="29" customFormat="1"/>
    <row r="807" s="29" customFormat="1"/>
    <row r="808" s="29" customFormat="1"/>
    <row r="809" s="29" customFormat="1"/>
    <row r="810" s="29" customFormat="1"/>
    <row r="811" s="29" customFormat="1"/>
    <row r="812" s="29" customFormat="1"/>
    <row r="813" s="29" customFormat="1"/>
    <row r="814" s="29" customFormat="1"/>
    <row r="815" s="29" customFormat="1"/>
    <row r="816" s="29" customFormat="1"/>
    <row r="817" s="29" customFormat="1"/>
    <row r="818" s="29" customFormat="1"/>
    <row r="819" s="29" customFormat="1"/>
    <row r="820" s="29" customFormat="1"/>
    <row r="821" s="29" customFormat="1"/>
    <row r="822" s="29" customFormat="1"/>
    <row r="823" s="29" customFormat="1"/>
    <row r="824" s="29" customFormat="1"/>
    <row r="825" s="29" customFormat="1"/>
    <row r="826" s="29" customFormat="1"/>
    <row r="827" s="29" customFormat="1"/>
    <row r="828" s="29" customFormat="1"/>
    <row r="829" s="29" customFormat="1"/>
    <row r="830" s="29" customFormat="1"/>
    <row r="831" s="29" customFormat="1"/>
    <row r="832" s="29" customFormat="1"/>
    <row r="833" s="29" customFormat="1"/>
    <row r="834" s="29" customFormat="1"/>
    <row r="835" s="29" customFormat="1"/>
    <row r="836" s="29" customFormat="1"/>
    <row r="837" s="29" customFormat="1"/>
    <row r="838" s="29" customFormat="1"/>
    <row r="839" s="29" customFormat="1"/>
    <row r="840" s="29" customFormat="1"/>
    <row r="841" s="29" customFormat="1"/>
    <row r="842" s="29" customFormat="1"/>
    <row r="843" s="29" customFormat="1"/>
    <row r="844" s="29" customFormat="1"/>
    <row r="845" s="29" customFormat="1"/>
    <row r="846" s="29" customFormat="1"/>
    <row r="847" s="29" customFormat="1"/>
    <row r="848" s="29" customFormat="1"/>
    <row r="849" s="29" customFormat="1"/>
    <row r="850" s="29" customFormat="1"/>
    <row r="851" s="29" customFormat="1"/>
    <row r="852" s="29" customFormat="1"/>
    <row r="853" s="29" customFormat="1"/>
    <row r="854" s="29" customFormat="1"/>
    <row r="855" s="29" customFormat="1"/>
    <row r="856" s="29" customFormat="1"/>
    <row r="857" s="29" customFormat="1"/>
    <row r="858" s="29" customFormat="1"/>
    <row r="859" s="29" customFormat="1"/>
    <row r="860" s="29" customFormat="1"/>
    <row r="861" s="29" customFormat="1"/>
    <row r="862" s="29" customFormat="1"/>
    <row r="863" s="29" customFormat="1"/>
    <row r="864" s="29" customFormat="1"/>
    <row r="865" s="29" customFormat="1"/>
    <row r="866" s="29" customFormat="1"/>
    <row r="867" s="29" customFormat="1"/>
    <row r="868" s="29" customFormat="1"/>
    <row r="869" s="29" customFormat="1"/>
    <row r="870" s="29" customFormat="1"/>
    <row r="871" s="29" customFormat="1"/>
    <row r="872" s="29" customFormat="1"/>
    <row r="873" s="29" customFormat="1"/>
    <row r="874" s="29" customFormat="1"/>
    <row r="875" s="29" customFormat="1"/>
    <row r="876" s="29" customFormat="1"/>
    <row r="877" s="29" customFormat="1"/>
    <row r="878" s="29" customFormat="1"/>
    <row r="879" s="29" customFormat="1"/>
    <row r="880" s="29" customFormat="1"/>
    <row r="881" s="29" customFormat="1"/>
    <row r="882" s="29" customFormat="1"/>
    <row r="883" s="29" customFormat="1"/>
    <row r="884" s="29" customFormat="1"/>
    <row r="885" s="29" customFormat="1"/>
    <row r="886" s="29" customFormat="1"/>
    <row r="887" s="29" customFormat="1"/>
    <row r="888" s="29" customFormat="1"/>
    <row r="889" s="29" customFormat="1"/>
    <row r="890" s="29" customFormat="1"/>
    <row r="891" s="29" customFormat="1"/>
    <row r="892" s="29" customFormat="1"/>
    <row r="893" s="29" customFormat="1"/>
    <row r="894" s="29" customFormat="1"/>
    <row r="895" s="29" customFormat="1"/>
    <row r="896" s="29" customFormat="1"/>
    <row r="897" s="29" customFormat="1"/>
    <row r="898" s="29" customFormat="1"/>
    <row r="899" s="29" customFormat="1"/>
    <row r="900" s="29" customFormat="1"/>
    <row r="901" s="29" customFormat="1"/>
    <row r="902" s="29" customFormat="1"/>
    <row r="903" s="29" customFormat="1"/>
    <row r="904" s="29" customFormat="1"/>
    <row r="905" s="29" customFormat="1"/>
    <row r="906" s="29" customFormat="1"/>
    <row r="907" s="29" customFormat="1"/>
    <row r="908" s="29" customFormat="1"/>
    <row r="909" s="29" customFormat="1"/>
    <row r="910" s="29" customFormat="1"/>
    <row r="911" s="29" customFormat="1"/>
    <row r="912" s="29" customFormat="1"/>
    <row r="913" s="29" customFormat="1"/>
    <row r="914" s="29" customFormat="1"/>
    <row r="915" s="29" customFormat="1"/>
    <row r="916" s="29" customFormat="1"/>
    <row r="917" s="29" customFormat="1"/>
    <row r="918" s="29" customFormat="1"/>
    <row r="919" s="29" customFormat="1"/>
    <row r="920" s="29" customFormat="1"/>
    <row r="921" s="29" customFormat="1"/>
    <row r="922" s="29" customFormat="1"/>
    <row r="923" s="29" customFormat="1"/>
    <row r="924" s="29" customFormat="1"/>
    <row r="925" s="29" customFormat="1"/>
    <row r="926" s="29" customFormat="1"/>
    <row r="927" s="29" customFormat="1"/>
    <row r="928" s="29" customFormat="1"/>
    <row r="929" s="29" customFormat="1"/>
    <row r="930" s="29" customFormat="1"/>
    <row r="931" s="29" customFormat="1"/>
    <row r="932" s="29" customFormat="1"/>
    <row r="933" s="29" customFormat="1"/>
    <row r="934" s="29" customFormat="1"/>
    <row r="935" s="29" customFormat="1"/>
    <row r="936" s="29" customFormat="1"/>
    <row r="937" s="29" customFormat="1"/>
    <row r="938" s="29" customFormat="1"/>
    <row r="939" s="29" customFormat="1"/>
    <row r="940" s="29" customFormat="1"/>
    <row r="941" s="29" customFormat="1"/>
    <row r="942" s="29" customFormat="1"/>
    <row r="943" s="29" customFormat="1"/>
    <row r="944" s="29" customFormat="1"/>
    <row r="945" s="29" customFormat="1"/>
    <row r="946" s="29" customFormat="1"/>
    <row r="947" s="29" customFormat="1"/>
    <row r="948" s="29" customFormat="1"/>
    <row r="949" s="29" customFormat="1"/>
    <row r="950" s="29" customFormat="1"/>
    <row r="951" s="29" customFormat="1"/>
    <row r="952" s="29" customFormat="1"/>
    <row r="953" s="29" customFormat="1"/>
    <row r="954" s="29" customFormat="1"/>
    <row r="955" s="29" customFormat="1"/>
    <row r="956" s="29" customFormat="1"/>
    <row r="957" s="29" customFormat="1"/>
    <row r="958" s="29" customFormat="1"/>
    <row r="959" s="29" customFormat="1"/>
    <row r="960" s="29" customFormat="1"/>
    <row r="961" s="29" customFormat="1"/>
    <row r="962" s="29" customFormat="1"/>
    <row r="963" s="29" customFormat="1"/>
    <row r="964" s="29" customFormat="1"/>
    <row r="965" s="29" customFormat="1"/>
    <row r="966" s="29" customFormat="1"/>
    <row r="967" s="29" customFormat="1"/>
    <row r="968" s="29" customFormat="1"/>
    <row r="969" s="29" customFormat="1"/>
    <row r="970" s="29" customFormat="1"/>
    <row r="971" s="29" customFormat="1"/>
    <row r="972" s="29" customFormat="1"/>
    <row r="973" s="29" customFormat="1"/>
    <row r="974" s="29" customFormat="1"/>
    <row r="975" s="29" customFormat="1"/>
    <row r="976" s="29" customFormat="1"/>
    <row r="977" s="29" customFormat="1"/>
    <row r="978" s="29" customFormat="1"/>
    <row r="979" s="29" customFormat="1"/>
    <row r="980" s="29" customFormat="1"/>
    <row r="981" s="29" customFormat="1"/>
    <row r="982" s="29" customFormat="1"/>
    <row r="983" s="29" customFormat="1"/>
    <row r="984" s="29" customFormat="1"/>
    <row r="985" s="29" customFormat="1"/>
    <row r="986" s="29" customFormat="1"/>
    <row r="987" s="29" customFormat="1"/>
    <row r="988" s="29" customFormat="1"/>
    <row r="989" s="29" customFormat="1"/>
    <row r="990" s="29" customFormat="1"/>
    <row r="991" s="29" customFormat="1"/>
    <row r="992" s="29" customFormat="1"/>
    <row r="993" s="29" customFormat="1"/>
    <row r="994" s="29" customFormat="1"/>
    <row r="995" s="29" customFormat="1"/>
    <row r="996" s="29" customFormat="1"/>
    <row r="997" s="29" customFormat="1"/>
    <row r="998" s="29" customFormat="1"/>
    <row r="999" s="29" customFormat="1"/>
    <row r="1000" s="29" customFormat="1"/>
    <row r="1001" s="29" customFormat="1"/>
    <row r="1002" s="29" customFormat="1"/>
    <row r="1003" s="29" customFormat="1"/>
    <row r="1004" s="29" customFormat="1"/>
    <row r="1005" s="29" customFormat="1"/>
    <row r="1006" s="29" customFormat="1"/>
    <row r="1007" s="29" customFormat="1"/>
    <row r="1008" s="29" customFormat="1"/>
    <row r="1009" s="29" customFormat="1"/>
    <row r="1010" s="29" customFormat="1"/>
    <row r="1011" s="29" customFormat="1"/>
    <row r="1012" s="29" customFormat="1"/>
    <row r="1013" s="29" customFormat="1"/>
    <row r="1014" s="29" customFormat="1"/>
    <row r="1015" s="29" customFormat="1"/>
    <row r="1016" s="29" customFormat="1"/>
    <row r="1017" s="29" customFormat="1"/>
    <row r="1018" s="29" customFormat="1"/>
    <row r="1019" s="29" customFormat="1"/>
    <row r="1020" s="29" customFormat="1"/>
    <row r="1021" s="29" customFormat="1"/>
    <row r="1022" s="29" customFormat="1"/>
    <row r="1023" s="29" customFormat="1"/>
    <row r="1024" s="29" customFormat="1"/>
    <row r="1025" s="29" customFormat="1"/>
    <row r="1026" s="29" customFormat="1"/>
    <row r="1027" s="29" customFormat="1"/>
    <row r="1028" s="29" customFormat="1"/>
    <row r="1029" s="29" customFormat="1"/>
    <row r="1030" s="29" customFormat="1"/>
    <row r="1031" s="29" customFormat="1"/>
    <row r="1032" s="29" customFormat="1"/>
    <row r="1033" s="29" customFormat="1"/>
    <row r="1034" s="29" customFormat="1"/>
    <row r="1035" s="29" customFormat="1"/>
    <row r="1036" s="29" customFormat="1"/>
  </sheetData>
  <sheetProtection sheet="1" objects="1" scenarios="1" formatCells="0" formatColumns="0" formatRows="0"/>
  <protectedRanges>
    <protectedRange sqref="M15:N18 M20:N22 M24:N26 M29:N30 M33:N35 M37:N38 M40:N42 M44:N46 M48:N49 M51:N52 M54:N55 M57:N59 M61:N64 M66:N70 M72:N75 M77:N78 M80:N83 M85:N87 M89:N92 M94:N97 M99:N100" name="Plage1"/>
  </protectedRanges>
  <mergeCells count="75">
    <mergeCell ref="E79:F79"/>
    <mergeCell ref="B79:C79"/>
    <mergeCell ref="E84:F84"/>
    <mergeCell ref="B84:C84"/>
    <mergeCell ref="E88:F88"/>
    <mergeCell ref="B88:C88"/>
    <mergeCell ref="B93:C93"/>
    <mergeCell ref="E98:F98"/>
    <mergeCell ref="B98:C98"/>
    <mergeCell ref="E101:F101"/>
    <mergeCell ref="B101:C101"/>
    <mergeCell ref="E93:F93"/>
    <mergeCell ref="E76:F76"/>
    <mergeCell ref="B76:C76"/>
    <mergeCell ref="E70:F70"/>
    <mergeCell ref="B70:C70"/>
    <mergeCell ref="A1:C1"/>
    <mergeCell ref="E65:F65"/>
    <mergeCell ref="B65:C65"/>
    <mergeCell ref="E71:F71"/>
    <mergeCell ref="E56:F56"/>
    <mergeCell ref="B56:C56"/>
    <mergeCell ref="E60:F60"/>
    <mergeCell ref="B60:C60"/>
    <mergeCell ref="B71:C71"/>
    <mergeCell ref="E32:F32"/>
    <mergeCell ref="B32:C32"/>
    <mergeCell ref="E36:F36"/>
    <mergeCell ref="B36:C36"/>
    <mergeCell ref="E53:F53"/>
    <mergeCell ref="B53:C53"/>
    <mergeCell ref="E47:F47"/>
    <mergeCell ref="B47:C47"/>
    <mergeCell ref="E50:F50"/>
    <mergeCell ref="B50:C50"/>
    <mergeCell ref="E43:F43"/>
    <mergeCell ref="B43:C43"/>
    <mergeCell ref="A8:B9"/>
    <mergeCell ref="C8:E9"/>
    <mergeCell ref="F5:G9"/>
    <mergeCell ref="E13:F13"/>
    <mergeCell ref="E39:F39"/>
    <mergeCell ref="B39:C39"/>
    <mergeCell ref="E23:F23"/>
    <mergeCell ref="B23:C23"/>
    <mergeCell ref="E27:F27"/>
    <mergeCell ref="B27:C27"/>
    <mergeCell ref="E14:F14"/>
    <mergeCell ref="B14:C14"/>
    <mergeCell ref="E31:F31"/>
    <mergeCell ref="B31:C31"/>
    <mergeCell ref="E19:F19"/>
    <mergeCell ref="B19:C19"/>
    <mergeCell ref="K44:K45"/>
    <mergeCell ref="K57:K59"/>
    <mergeCell ref="P44:P45"/>
    <mergeCell ref="P57:P59"/>
    <mergeCell ref="L44:L45"/>
    <mergeCell ref="L57:L59"/>
    <mergeCell ref="I44:I45"/>
    <mergeCell ref="I57:I59"/>
    <mergeCell ref="J44:J45"/>
    <mergeCell ref="J57:J59"/>
    <mergeCell ref="A3:G3"/>
    <mergeCell ref="A6:B6"/>
    <mergeCell ref="A7:B7"/>
    <mergeCell ref="A4:B4"/>
    <mergeCell ref="C4:G4"/>
    <mergeCell ref="A12:C12"/>
    <mergeCell ref="B13:C13"/>
    <mergeCell ref="A5:B5"/>
    <mergeCell ref="C5:E5"/>
    <mergeCell ref="C6:E6"/>
    <mergeCell ref="C7:D7"/>
    <mergeCell ref="E12:F12"/>
  </mergeCells>
  <phoneticPr fontId="37" type="noConversion"/>
  <conditionalFormatting sqref="P15">
    <cfRule type="containsText" dxfId="281" priority="1" operator="containsText" text="Annulé">
      <formula>NOT(ISERROR(SEARCH("Annulé",P15)))</formula>
    </cfRule>
    <cfRule type="containsText" dxfId="280" priority="2" operator="containsText" text="Clôturé">
      <formula>NOT(ISERROR(SEARCH("Clôturé",P15)))</formula>
    </cfRule>
    <cfRule type="containsText" dxfId="279" priority="3" operator="containsText" text="A planifier">
      <formula>NOT(ISERROR(SEARCH("A planifier",P15)))</formula>
    </cfRule>
    <cfRule type="containsText" dxfId="278" priority="4" operator="containsText" text="En cours">
      <formula>NOT(ISERROR(SEARCH("En cours",P15)))</formula>
    </cfRule>
  </conditionalFormatting>
  <dataValidations count="4">
    <dataValidation type="list" allowBlank="1" showInputMessage="1" showErrorMessage="1" sqref="K55:K57 K34:K44 K93:K94 K87:K91 K84 K68:K80 K63:K66 K60:K61 K52:K53 K49:K50 K46:K47 K29:K32 K15:K27 K96:K127">
      <formula1>$U$2:$U$9</formula1>
    </dataValidation>
    <dataValidation type="list" allowBlank="1" showInputMessage="1" showErrorMessage="1" sqref="P49:P50 P29:P32 P14:P27 P34:P44 P46:P47 P52:P53 P55:P57 P60:P61 P68:P80 P84 P87:P91 P93:P94 P63:P66 P96:P127">
      <formula1>$W$2:$W$6</formula1>
    </dataValidation>
    <dataValidation type="date" allowBlank="1" showInputMessage="1" showErrorMessage="1" sqref="L15">
      <formula1>43908</formula1>
      <formula2>43939</formula2>
    </dataValidation>
    <dataValidation type="list" allowBlank="1" showInputMessage="1" showErrorMessage="1" sqref="H15:H127">
      <formula1>$S$2:$S$14</formula1>
    </dataValidation>
  </dataValidations>
  <hyperlinks>
    <hyperlink ref="A13" location="Conseils!A6" display="Art. 4"/>
    <hyperlink ref="A70" location="Conseils!A11" display="Art. 5"/>
    <hyperlink ref="A1" r:id="rId1"/>
  </hyperlinks>
  <printOptions horizontalCentered="1"/>
  <pageMargins left="0.39370078740157483" right="0" top="0" bottom="0.55118110236220474" header="0" footer="0.31496062992125984"/>
  <pageSetup paperSize="9" fitToWidth="0" fitToHeight="0" orientation="landscape" r:id="rId2"/>
  <headerFooter>
    <oddFooter>&amp;L&amp;"Arial Italique,Italique"&amp;6&amp;K000000Fichier : &amp;F&amp;C&amp;"Arial Italique,Italique"&amp;6&amp;K000000Onglet : &amp;A&amp;R&amp;"Arial Italique,Italique"&amp;6&amp;K000000Date d’impression : &amp;D - Page n° &amp;P/&amp;N</oddFooter>
  </headerFooter>
  <ignoredErrors>
    <ignoredError sqref="A34 A41 A45 E37 D19" formula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8" id="{0BF1E3ED-B30A-BE47-AEC2-8499B7791352}">
            <xm:f>D38&lt;='Mode d''emploi'!$D$25</xm:f>
            <x14:dxf>
              <font>
                <color rgb="FF9C0006"/>
              </font>
              <fill>
                <patternFill>
                  <bgColor rgb="FFFF5050"/>
                </patternFill>
              </fill>
            </x14:dxf>
          </x14:cfRule>
          <x14:cfRule type="expression" priority="109" id="{1695C955-C901-4D40-A9C1-0D770AF7E5A9}">
            <xm:f>D38='Mode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10" id="{78E58CE9-E9F6-AB49-9ABD-A55FBEC0D64C}">
            <xm:f>D38='Mode d''emploi'!$D$27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A38</xm:sqref>
        </x14:conditionalFormatting>
        <x14:conditionalFormatting xmlns:xm="http://schemas.microsoft.com/office/excel/2006/main">
          <x14:cfRule type="expression" priority="105" id="{0B25D055-7983-F342-BA90-047BBF48E2D7}">
            <xm:f>D42&lt;='Mode d''emploi'!$D$25</xm:f>
            <x14:dxf>
              <font>
                <color rgb="FF9C0006"/>
              </font>
              <fill>
                <patternFill>
                  <bgColor rgb="FFFF5050"/>
                </patternFill>
              </fill>
            </x14:dxf>
          </x14:cfRule>
          <x14:cfRule type="expression" priority="106" id="{9D394313-F6BA-374D-A963-4FFE306BBAEF}">
            <xm:f>D42='Mode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07" id="{376575B9-384D-D34E-8B2A-694979EAAA88}">
            <xm:f>D42='Mode d''emploi'!$D$27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A42</xm:sqref>
        </x14:conditionalFormatting>
        <x14:conditionalFormatting xmlns:xm="http://schemas.microsoft.com/office/excel/2006/main">
          <x14:cfRule type="expression" priority="102" id="{3BF815CF-86FF-3C43-A20C-A731B73066FB}">
            <xm:f>D44&lt;='Mode d''emploi'!$D$25</xm:f>
            <x14:dxf>
              <font>
                <color rgb="FF9C0006"/>
              </font>
              <fill>
                <patternFill>
                  <bgColor rgb="FFFF5050"/>
                </patternFill>
              </fill>
            </x14:dxf>
          </x14:cfRule>
          <x14:cfRule type="expression" priority="103" id="{7362D5D5-A081-6947-BCA1-867647C92A5F}">
            <xm:f>D44='Mode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04" id="{A5BA01BD-4565-BD4F-81CF-3360A23AF9BD}">
            <xm:f>D44='Mode d''emploi'!$D$27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A44</xm:sqref>
        </x14:conditionalFormatting>
        <x14:conditionalFormatting xmlns:xm="http://schemas.microsoft.com/office/excel/2006/main">
          <x14:cfRule type="expression" priority="99" id="{9A84C159-9F20-CD40-B1BF-41EA83B8D30B}">
            <xm:f>D48&lt;='Mode d''emploi'!$D$25</xm:f>
            <x14:dxf>
              <font>
                <color rgb="FF9C0006"/>
              </font>
              <fill>
                <patternFill>
                  <bgColor rgb="FFFF5050"/>
                </patternFill>
              </fill>
            </x14:dxf>
          </x14:cfRule>
          <x14:cfRule type="expression" priority="100" id="{1F7934D1-2D9F-6942-9B8F-D9C4104AC60B}">
            <xm:f>D48='Mode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01" id="{065C8321-9CBC-E74E-BB8D-C05B62B91A7D}">
            <xm:f>D48='Mode d''emploi'!$D$27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A48</xm:sqref>
        </x14:conditionalFormatting>
        <x14:conditionalFormatting xmlns:xm="http://schemas.microsoft.com/office/excel/2006/main">
          <x14:cfRule type="expression" priority="96" id="{12849CA7-A5A8-764B-A339-5FEF947CB4D6}">
            <xm:f>D51&lt;='Mode d''emploi'!$D$25</xm:f>
            <x14:dxf>
              <font>
                <color rgb="FF9C0006"/>
              </font>
              <fill>
                <patternFill>
                  <bgColor rgb="FFFF5050"/>
                </patternFill>
              </fill>
            </x14:dxf>
          </x14:cfRule>
          <x14:cfRule type="expression" priority="97" id="{075DDA12-FF36-3C4C-82FE-D2AECB59B4A6}">
            <xm:f>D51='Mode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98" id="{4D9A72FC-A079-4348-8E63-FA45DE3DD753}">
            <xm:f>D51='Mode d''emploi'!$D$27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A51</xm:sqref>
        </x14:conditionalFormatting>
        <x14:conditionalFormatting xmlns:xm="http://schemas.microsoft.com/office/excel/2006/main">
          <x14:cfRule type="expression" priority="93" id="{41584F25-CE6E-B241-B032-7C87D9D4A835}">
            <xm:f>D57&lt;='Mode d''emploi'!$D$25</xm:f>
            <x14:dxf>
              <font>
                <color rgb="FF9C0006"/>
              </font>
              <fill>
                <patternFill>
                  <bgColor rgb="FFFF5050"/>
                </patternFill>
              </fill>
            </x14:dxf>
          </x14:cfRule>
          <x14:cfRule type="expression" priority="94" id="{BEF1C095-8B4D-B64A-9BEB-24C4DC89885A}">
            <xm:f>D57='Mode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95" id="{6550A667-97E7-A747-9E91-E192E6747608}">
            <xm:f>D57='Mode d''emploi'!$D$27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A57</xm:sqref>
        </x14:conditionalFormatting>
        <x14:conditionalFormatting xmlns:xm="http://schemas.microsoft.com/office/excel/2006/main">
          <x14:cfRule type="expression" priority="90" id="{E41AE497-18DF-A34A-8654-0D6CAC28A39A}">
            <xm:f>D58&lt;='Mode d''emploi'!$D$25</xm:f>
            <x14:dxf>
              <font>
                <color rgb="FF9C0006"/>
              </font>
              <fill>
                <patternFill>
                  <bgColor rgb="FFFF5050"/>
                </patternFill>
              </fill>
            </x14:dxf>
          </x14:cfRule>
          <x14:cfRule type="expression" priority="91" id="{75181886-1EEA-9649-9961-CF9C18CFE761}">
            <xm:f>D58='Mode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92" id="{7CDC236D-31ED-AD41-B6ED-5F1037BAF6C1}">
            <xm:f>D58='Mode d''emploi'!$D$27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A58</xm:sqref>
        </x14:conditionalFormatting>
        <x14:conditionalFormatting xmlns:xm="http://schemas.microsoft.com/office/excel/2006/main">
          <x14:cfRule type="expression" priority="81" id="{3D982109-73F4-C04A-B8D4-9613E108C3C2}">
            <xm:f>D69&lt;='Mode d''emploi'!$D$25</xm:f>
            <x14:dxf>
              <font>
                <color rgb="FF9C0006"/>
              </font>
              <fill>
                <patternFill>
                  <bgColor rgb="FFFF5050"/>
                </patternFill>
              </fill>
            </x14:dxf>
          </x14:cfRule>
          <x14:cfRule type="expression" priority="82" id="{62758609-2B41-AC41-971F-1C3870138017}">
            <xm:f>D69='Mode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83" id="{5E4ECD8A-F436-FD4C-A67E-39DD13138581}">
            <xm:f>D69='Mode d''emploi'!$D$27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A69</xm:sqref>
        </x14:conditionalFormatting>
        <x14:conditionalFormatting xmlns:xm="http://schemas.microsoft.com/office/excel/2006/main">
          <x14:cfRule type="expression" priority="78" id="{89A0066E-90DA-C249-95D2-588F03C49768}">
            <xm:f>D72&lt;='Mode d''emploi'!$D$25</xm:f>
            <x14:dxf>
              <font>
                <color rgb="FF9C0006"/>
              </font>
              <fill>
                <patternFill>
                  <bgColor rgb="FFFF5050"/>
                </patternFill>
              </fill>
            </x14:dxf>
          </x14:cfRule>
          <x14:cfRule type="expression" priority="79" id="{B84F60D7-B0BA-F549-B87B-FAD7D86B2711}">
            <xm:f>D72='Mode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80" id="{A9B470A6-C1C9-734E-B8DB-CA95F08EFD89}">
            <xm:f>D72='Mode d''emploi'!$D$27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A72</xm:sqref>
        </x14:conditionalFormatting>
        <x14:conditionalFormatting xmlns:xm="http://schemas.microsoft.com/office/excel/2006/main">
          <x14:cfRule type="expression" priority="75" id="{A4F6ECD4-394A-8349-8484-B6BB8152B028}">
            <xm:f>D73&lt;='Mode d''emploi'!$D$25</xm:f>
            <x14:dxf>
              <font>
                <color rgb="FF9C0006"/>
              </font>
              <fill>
                <patternFill>
                  <bgColor rgb="FFFF5050"/>
                </patternFill>
              </fill>
            </x14:dxf>
          </x14:cfRule>
          <x14:cfRule type="expression" priority="76" id="{37F5FEBC-493D-E342-9AC4-139FC148D21A}">
            <xm:f>D73='Mode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77" id="{6829953B-AD97-6C4F-8D51-E69CE82F6FB3}">
            <xm:f>D73='Mode d''emploi'!$D$27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A73</xm:sqref>
        </x14:conditionalFormatting>
        <x14:conditionalFormatting xmlns:xm="http://schemas.microsoft.com/office/excel/2006/main">
          <x14:cfRule type="expression" priority="72" id="{C59269EC-0F77-9D43-84B6-E1C86801EF11}">
            <xm:f>D74&lt;='Mode d''emploi'!$D$25</xm:f>
            <x14:dxf>
              <font>
                <color rgb="FF9C0006"/>
              </font>
              <fill>
                <patternFill>
                  <bgColor rgb="FFFF5050"/>
                </patternFill>
              </fill>
            </x14:dxf>
          </x14:cfRule>
          <x14:cfRule type="expression" priority="73" id="{868060EF-F262-0446-A4E2-A59958E0BDD1}">
            <xm:f>D74='Mode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74" id="{57D179DB-C7CD-6842-8E04-A64B77C1DC84}">
            <xm:f>D74='Mode d''emploi'!$D$27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expression" priority="69" id="{C7A3B3FE-4375-D04A-A826-E05E4526C728}">
            <xm:f>D78&lt;='Mode d''emploi'!$D$25</xm:f>
            <x14:dxf>
              <font>
                <color rgb="FF9C0006"/>
              </font>
              <fill>
                <patternFill>
                  <bgColor rgb="FFFF5050"/>
                </patternFill>
              </fill>
            </x14:dxf>
          </x14:cfRule>
          <x14:cfRule type="expression" priority="70" id="{5B6C6C4D-9385-A34F-9F6A-2F144BB0A132}">
            <xm:f>D78='Mode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71" id="{A9D9262F-B55F-AF4F-A8D1-E2FE1186FD93}">
            <xm:f>D78='Mode d''emploi'!$D$27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A78</xm:sqref>
        </x14:conditionalFormatting>
        <x14:conditionalFormatting xmlns:xm="http://schemas.microsoft.com/office/excel/2006/main">
          <x14:cfRule type="expression" priority="66" id="{21B8B6A4-DF7C-8440-A134-A7DA8A3E9522}">
            <xm:f>D81&lt;='Mode d''emploi'!$D$25</xm:f>
            <x14:dxf>
              <font>
                <color rgb="FF9C0006"/>
              </font>
              <fill>
                <patternFill>
                  <bgColor rgb="FFFF5050"/>
                </patternFill>
              </fill>
            </x14:dxf>
          </x14:cfRule>
          <x14:cfRule type="expression" priority="67" id="{B13DF400-0CF5-B14D-A91D-F2CD125ACAFD}">
            <xm:f>D81='Mode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68" id="{456BA5D2-68E4-D941-9896-300C1021FE64}">
            <xm:f>D81='Mode d''emploi'!$D$27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A81</xm:sqref>
        </x14:conditionalFormatting>
        <x14:conditionalFormatting xmlns:xm="http://schemas.microsoft.com/office/excel/2006/main">
          <x14:cfRule type="expression" priority="63" id="{285D4BC4-2F5C-EB4B-8650-0FC412C54A92}">
            <xm:f>D82&lt;='Mode d''emploi'!$D$25</xm:f>
            <x14:dxf>
              <font>
                <color rgb="FF9C0006"/>
              </font>
              <fill>
                <patternFill>
                  <bgColor rgb="FFFF5050"/>
                </patternFill>
              </fill>
            </x14:dxf>
          </x14:cfRule>
          <x14:cfRule type="expression" priority="64" id="{74EE5E72-E027-0C4F-88FD-E99F2801AAD2}">
            <xm:f>D82='Mode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65" id="{D36FA256-A2CE-6141-B238-2FE94ADCDF81}">
            <xm:f>D82='Mode d''emploi'!$D$27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A82</xm:sqref>
        </x14:conditionalFormatting>
        <x14:conditionalFormatting xmlns:xm="http://schemas.microsoft.com/office/excel/2006/main">
          <x14:cfRule type="expression" priority="60" id="{2E01B422-8E43-AB4A-B452-DFA20F781C3B}">
            <xm:f>D86&lt;='Mode d''emploi'!$D$25</xm:f>
            <x14:dxf>
              <font>
                <color rgb="FF9C0006"/>
              </font>
              <fill>
                <patternFill>
                  <bgColor rgb="FFFF5050"/>
                </patternFill>
              </fill>
            </x14:dxf>
          </x14:cfRule>
          <x14:cfRule type="expression" priority="61" id="{470CBA5A-C966-9348-B3D5-5DC1A286FDFE}">
            <xm:f>D86='Mode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62" id="{FB1A1A1B-060E-C74C-A7CF-B007EC218E4E}">
            <xm:f>D86='Mode d''emploi'!$D$27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A86</xm:sqref>
        </x14:conditionalFormatting>
        <x14:conditionalFormatting xmlns:xm="http://schemas.microsoft.com/office/excel/2006/main">
          <x14:cfRule type="expression" priority="48" id="{ABABE2A8-88C5-DF40-B4A9-0919B47AA4B0}">
            <xm:f>D94&lt;='Mode d''emploi'!$D$25</xm:f>
            <x14:dxf>
              <font>
                <color rgb="FF9C0006"/>
              </font>
              <fill>
                <patternFill>
                  <bgColor rgb="FFFF5050"/>
                </patternFill>
              </fill>
            </x14:dxf>
          </x14:cfRule>
          <x14:cfRule type="expression" priority="49" id="{FC2ECE41-5C58-DA40-8A41-941DC1959758}">
            <xm:f>D94='Mode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50" id="{5F435790-A872-034A-BA91-08A6DFF2BE24}">
            <xm:f>D94='Mode d''emploi'!$D$27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A94</xm:sqref>
        </x14:conditionalFormatting>
        <x14:conditionalFormatting xmlns:xm="http://schemas.microsoft.com/office/excel/2006/main">
          <x14:cfRule type="expression" priority="45" id="{B12B6B34-D7CC-E74B-82FA-91065F69FEA1}">
            <xm:f>D100&lt;='Mode d''emploi'!$D$25</xm:f>
            <x14:dxf>
              <font>
                <color rgb="FF9C0006"/>
              </font>
              <fill>
                <patternFill>
                  <bgColor rgb="FFFF5050"/>
                </patternFill>
              </fill>
            </x14:dxf>
          </x14:cfRule>
          <x14:cfRule type="expression" priority="46" id="{93287244-DEE3-9944-99BD-814BCEAEE479}">
            <xm:f>D100='Mode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47" id="{328D6242-F002-214B-BFDA-7CB0C9D4DF15}">
            <xm:f>D100='Mode d''emploi'!$D$27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A100</xm:sqref>
        </x14:conditionalFormatting>
        <x14:conditionalFormatting xmlns:xm="http://schemas.microsoft.com/office/excel/2006/main">
          <x14:cfRule type="expression" priority="23" id="{F3221C4C-EC01-EC41-9C8E-8D789CBC3D46}">
            <xm:f>D103='Mode d''emploi'!$D$27</xm:f>
            <x14:dxf>
              <font>
                <color rgb="FFC00000"/>
              </font>
              <fill>
                <patternFill>
                  <bgColor rgb="FF98FFCC"/>
                </patternFill>
              </fill>
            </x14:dxf>
          </x14:cfRule>
          <x14:cfRule type="expression" priority="24" id="{DC669376-2FAC-564E-8BF9-3E298ED99E76}">
            <xm:f>D103='Mode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25" id="{D7EACE20-53F5-6C43-9721-AC0271EE9F2F}">
            <xm:f>D103&lt;='Mode d''emploi'!$D$25</xm:f>
            <x14:dxf>
              <font>
                <color rgb="FFC00000"/>
              </font>
              <fill>
                <patternFill>
                  <bgColor rgb="FFFF5050"/>
                </patternFill>
              </fill>
            </x14:dxf>
          </x14:cfRule>
          <xm:sqref>A103</xm:sqref>
        </x14:conditionalFormatting>
        <x14:conditionalFormatting xmlns:xm="http://schemas.microsoft.com/office/excel/2006/main">
          <x14:cfRule type="expression" priority="5" id="{A26519D1-9E9D-423C-BEE7-323A1E2A91E8}">
            <xm:f>D17='Mode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6" id="{4D85B446-00FF-4C1E-8BDB-08F8D5E026DD}">
            <xm:f>D17='Mode d''emploi'!$D$27</xm:f>
            <x14:dxf>
              <fill>
                <patternFill>
                  <bgColor rgb="FF99FFCC"/>
                </patternFill>
              </fill>
            </x14:dxf>
          </x14:cfRule>
          <x14:cfRule type="expression" priority="22" id="{49647595-D2B7-4884-8E3E-471E59B15504}">
            <xm:f>D17&lt;='Mode d''emploi'!$D$25</xm:f>
            <x14:dxf>
              <fill>
                <patternFill>
                  <bgColor rgb="FFFF5050"/>
                </patternFill>
              </fill>
            </x14:dxf>
          </x14:cfRule>
          <xm:sqref>A17</xm:sqref>
        </x14:conditionalFormatting>
        <x14:conditionalFormatting xmlns:xm="http://schemas.microsoft.com/office/excel/2006/main">
          <x14:cfRule type="expression" priority="6" id="{9C742CC8-8AA3-4B11-8E0A-92A210B64A4F}">
            <xm:f>D26='Mode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5" id="{09886700-B6BA-4284-9087-312DA36C1626}">
            <xm:f>D26='Mode d''emploi'!$D$27</xm:f>
            <x14:dxf>
              <fill>
                <patternFill>
                  <bgColor rgb="FF99FFCC"/>
                </patternFill>
              </fill>
            </x14:dxf>
          </x14:cfRule>
          <x14:cfRule type="expression" priority="21" id="{D17F002F-5DA8-4708-9537-7FC87B163EDD}">
            <xm:f>D26&lt;='Mode d''emploi'!$D$25</xm:f>
            <x14:dxf>
              <fill>
                <patternFill>
                  <bgColor rgb="FFFF5050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expression" priority="7" id="{92D95A75-7C88-45D9-B757-C17336482139}">
            <xm:f>D40='Mode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4" id="{C94413D0-1656-4B3D-B820-853A0FC0CE53}">
            <xm:f>D40='Mode d''emploi'!$D$27</xm:f>
            <x14:dxf>
              <fill>
                <patternFill>
                  <bgColor rgb="FF99FFCC"/>
                </patternFill>
              </fill>
            </x14:dxf>
          </x14:cfRule>
          <x14:cfRule type="expression" priority="20" id="{BC777776-5F5B-424A-8EDC-5B26A9F0D32B}">
            <xm:f>D40&lt;='Mode d''emploi'!$D$25</xm:f>
            <x14:dxf>
              <fill>
                <patternFill>
                  <bgColor rgb="FFFF5050"/>
                </patternFill>
              </fill>
            </x14:dxf>
          </x14:cfRule>
          <xm:sqref>A40</xm:sqref>
        </x14:conditionalFormatting>
        <x14:conditionalFormatting xmlns:xm="http://schemas.microsoft.com/office/excel/2006/main">
          <x14:cfRule type="expression" priority="8" id="{9D3173D9-C4DB-4D63-B257-138C16104123}">
            <xm:f>D83='Mode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3" id="{3C331BC6-6A3F-42ED-A7F0-490221EFC207}">
            <xm:f>D51='Mode d''emploi'!$D$27</xm:f>
            <x14:dxf>
              <fill>
                <patternFill>
                  <bgColor rgb="FF99FFCC"/>
                </patternFill>
              </fill>
            </x14:dxf>
          </x14:cfRule>
          <x14:cfRule type="expression" priority="19" id="{48F364F9-E7CB-44B0-9E88-03EA7D2BE822}">
            <xm:f>D83&lt;='Mode d''emploi'!$D$25</xm:f>
            <x14:dxf>
              <fill>
                <patternFill>
                  <bgColor rgb="FFFF5050"/>
                </patternFill>
              </fill>
            </x14:dxf>
          </x14:cfRule>
          <xm:sqref>A83</xm:sqref>
        </x14:conditionalFormatting>
        <x14:conditionalFormatting xmlns:xm="http://schemas.microsoft.com/office/excel/2006/main">
          <x14:cfRule type="expression" priority="9" id="{8FDB33F0-E244-401E-BB5E-A77E53222264}">
            <xm:f>D85='Mode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2" id="{92012E68-D68D-4308-B09A-1BFB9C534E15}">
            <xm:f>D85='Mode d''emploi'!$D$27</xm:f>
            <x14:dxf>
              <fill>
                <patternFill>
                  <bgColor rgb="FF99FFCC"/>
                </patternFill>
              </fill>
            </x14:dxf>
          </x14:cfRule>
          <x14:cfRule type="expression" priority="18" id="{5C4B7D64-C9D3-4CBD-B346-45FB434CB9E1}">
            <xm:f>D85&lt;='Mode d''emploi'!$D$25</xm:f>
            <x14:dxf>
              <fill>
                <patternFill>
                  <bgColor rgb="FFFF5050"/>
                </patternFill>
              </fill>
            </x14:dxf>
          </x14:cfRule>
          <xm:sqref>A85</xm:sqref>
        </x14:conditionalFormatting>
        <x14:conditionalFormatting xmlns:xm="http://schemas.microsoft.com/office/excel/2006/main">
          <x14:cfRule type="expression" priority="10" id="{7CF5F6F6-5327-4332-B07A-8F1014C849EE}">
            <xm:f>D92='Mode d''emploi'!$D$26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1" id="{159C94AC-E336-4D54-99D8-11A77D8FF697}">
            <xm:f>D92='Mode d''emploi'!$D$27</xm:f>
            <x14:dxf>
              <fill>
                <patternFill>
                  <bgColor rgb="FF99FFCC"/>
                </patternFill>
              </fill>
            </x14:dxf>
          </x14:cfRule>
          <x14:cfRule type="expression" priority="17" id="{1A1FB2AB-43F4-4951-ADBF-183894398206}">
            <xm:f>D92&lt;='Mode d''emploi'!$D$25</xm:f>
            <x14:dxf>
              <fill>
                <patternFill>
                  <bgColor rgb="FFFF5050"/>
                </patternFill>
              </fill>
            </x14:dxf>
          </x14:cfRule>
          <xm:sqref>A92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'Mode d''emploi'!$C$23:$C$28</xm:f>
          </x14:formula1>
          <xm:sqref>C94:C97 C99:C100 C15:C18 C20:C22 C24:C26 C28:C30 C61:C64 C33:C35 C37:C38 C40:C42 C44:C46 C48:C49 C51:C52 C54:C55 C57:C59 C66:C69 C72:C75 C77:C78 C80:C83 C85:C87 C89:C92 C102:C104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9" sqref="E19:I19"/>
    </sheetView>
  </sheetViews>
  <sheetFormatPr baseColWidth="10" defaultRowHeight="15"/>
  <cols>
    <col min="1" max="1" width="6.6640625" customWidth="1"/>
    <col min="2" max="2" width="14.44140625" customWidth="1"/>
    <col min="3" max="3" width="17.6640625" customWidth="1"/>
    <col min="4" max="4" width="20" customWidth="1"/>
    <col min="5" max="5" width="12.88671875" customWidth="1"/>
    <col min="6" max="6" width="9.33203125" hidden="1" customWidth="1"/>
    <col min="7" max="7" width="10" customWidth="1"/>
    <col min="8" max="8" width="11.6640625" style="69" customWidth="1"/>
    <col min="9" max="9" width="18.44140625" customWidth="1"/>
  </cols>
  <sheetData>
    <row r="1" spans="1:10" s="92" customFormat="1" ht="9.9499999999999993" customHeight="1">
      <c r="A1" s="586" t="s">
        <v>309</v>
      </c>
      <c r="B1" s="586"/>
      <c r="C1" s="586"/>
      <c r="D1" s="586"/>
      <c r="E1" s="126"/>
      <c r="F1" s="126"/>
      <c r="G1" s="126"/>
      <c r="H1" s="126"/>
      <c r="I1" s="125" t="str">
        <f>'Mode d''emploi'!$I$1</f>
        <v xml:space="preserve">© GOSSIN Georgie
</v>
      </c>
    </row>
    <row r="2" spans="1:10" s="92" customFormat="1" ht="12" customHeight="1">
      <c r="A2" s="95" t="str">
        <f>'Mode d''emploi'!A2</f>
        <v>Document d'appui à la déclaration première partie de conformité à la norme ISO EN NF 22870: 2017</v>
      </c>
      <c r="B2" s="96"/>
      <c r="C2" s="97"/>
      <c r="D2" s="97"/>
      <c r="E2" s="97"/>
      <c r="F2" s="97"/>
      <c r="G2" s="98"/>
      <c r="H2" s="98"/>
      <c r="I2" s="98" t="s">
        <v>0</v>
      </c>
    </row>
    <row r="3" spans="1:10" s="57" customFormat="1" ht="18.95" customHeight="1">
      <c r="A3" s="607" t="str">
        <f>'Mode d''emploi'!C3</f>
        <v xml:space="preserve">   DIAGNOSTIC selon la norme ISO EN NF 22870 : 2017</v>
      </c>
      <c r="B3" s="608"/>
      <c r="C3" s="608"/>
      <c r="D3" s="608"/>
      <c r="E3" s="608"/>
      <c r="F3" s="608"/>
      <c r="G3" s="608"/>
      <c r="H3" s="608"/>
      <c r="I3" s="609"/>
      <c r="J3" s="91"/>
    </row>
    <row r="4" spans="1:10" ht="3.95" customHeight="1">
      <c r="A4" s="282"/>
      <c r="B4" s="283"/>
      <c r="C4" s="284"/>
      <c r="D4" s="280"/>
      <c r="E4" s="280"/>
      <c r="F4" s="280"/>
      <c r="G4" s="280"/>
      <c r="H4" s="280"/>
      <c r="I4" s="281"/>
      <c r="J4" s="29"/>
    </row>
    <row r="5" spans="1:10" s="56" customFormat="1" ht="14.1" customHeight="1">
      <c r="A5" s="612" t="s">
        <v>66</v>
      </c>
      <c r="B5" s="613"/>
      <c r="C5" s="613"/>
      <c r="D5" s="614"/>
      <c r="E5" s="612" t="s">
        <v>65</v>
      </c>
      <c r="F5" s="613"/>
      <c r="G5" s="613"/>
      <c r="H5" s="613"/>
      <c r="I5" s="614"/>
      <c r="J5" s="93"/>
    </row>
    <row r="6" spans="1:10" ht="14.1" customHeight="1">
      <c r="A6" s="615" t="str">
        <f>'Mode d''emploi'!A6</f>
        <v>Organisme :</v>
      </c>
      <c r="B6" s="616"/>
      <c r="C6" s="617" t="str">
        <f>IF('Mode d''emploi'!D6="","",'Mode d''emploi'!D6)</f>
        <v/>
      </c>
      <c r="D6" s="618"/>
      <c r="E6" s="430" t="s">
        <v>364</v>
      </c>
      <c r="F6" s="123" t="str">
        <f>IF(Evaluation!C5="","",Evaluation!C5)</f>
        <v/>
      </c>
      <c r="G6" s="587" t="str">
        <f>IF(Evaluation!C5="","",Evaluation!C5)</f>
        <v/>
      </c>
      <c r="H6" s="587"/>
      <c r="I6" s="588"/>
      <c r="J6" s="29"/>
    </row>
    <row r="7" spans="1:10" ht="14.1" customHeight="1">
      <c r="A7" s="615" t="str">
        <f>'Mode d''emploi'!A7</f>
        <v xml:space="preserve">Responsable du SMQ : </v>
      </c>
      <c r="B7" s="616"/>
      <c r="C7" s="617" t="str">
        <f>IF('Mode d''emploi'!D7="","",'Mode d''emploi'!D7)</f>
        <v/>
      </c>
      <c r="D7" s="618"/>
      <c r="E7" s="287" t="str">
        <f>Evaluation!A6</f>
        <v>Animateur du diagnostic : </v>
      </c>
      <c r="F7" s="242">
        <f>Evaluation!C6</f>
        <v>0</v>
      </c>
      <c r="G7" s="604" t="str">
        <f>IF(Evaluation!C6="","",Evaluation!C6)</f>
        <v/>
      </c>
      <c r="H7" s="604"/>
      <c r="I7" s="605"/>
      <c r="J7" s="29"/>
    </row>
    <row r="8" spans="1:10" ht="14.1" customHeight="1">
      <c r="A8" s="610" t="str">
        <f>Evaluation!A7</f>
        <v>Contact (Tél et Email) :</v>
      </c>
      <c r="B8" s="611"/>
      <c r="C8" s="410" t="str">
        <f>IF('Mode d''emploi'!H8="","",'Mode d''emploi'!H8)</f>
        <v>tél</v>
      </c>
      <c r="D8" s="286" t="str">
        <f>IF('Mode d''emploi'!D8="","",'Mode d''emploi'!D8)</f>
        <v>email</v>
      </c>
      <c r="E8" s="288" t="str">
        <f>Evaluation!A8</f>
        <v>L'équipe de diagnostic :</v>
      </c>
      <c r="F8" s="289">
        <f>Evaluation!C7</f>
        <v>0</v>
      </c>
      <c r="G8" s="602" t="str">
        <f>IF(Evaluation!C8="","",Evaluation!C8)</f>
        <v/>
      </c>
      <c r="H8" s="602"/>
      <c r="I8" s="603"/>
      <c r="J8" s="29"/>
    </row>
    <row r="9" spans="1:10" ht="3.95" customHeight="1">
      <c r="A9" s="282"/>
      <c r="B9" s="283"/>
      <c r="C9" s="284"/>
      <c r="D9" s="280"/>
      <c r="E9" s="280"/>
      <c r="F9" s="280"/>
      <c r="G9" s="280"/>
      <c r="H9" s="280"/>
      <c r="I9" s="281"/>
      <c r="J9" s="29"/>
    </row>
    <row r="10" spans="1:10" s="56" customFormat="1" ht="14.1" customHeight="1">
      <c r="A10" s="599" t="s">
        <v>152</v>
      </c>
      <c r="B10" s="600"/>
      <c r="C10" s="600"/>
      <c r="D10" s="600"/>
      <c r="E10" s="600"/>
      <c r="F10" s="600"/>
      <c r="G10" s="600"/>
      <c r="H10" s="600"/>
      <c r="I10" s="601"/>
      <c r="J10" s="93"/>
    </row>
    <row r="11" spans="1:10" s="90" customFormat="1" ht="11.1" customHeight="1">
      <c r="A11" s="634" t="str">
        <f>CONCATENATE(" Niveaux de VÉRACITÉ des ", Utilitaires!F8,  " CRITÈRES de réalisation évalués")</f>
        <v xml:space="preserve"> Niveaux de VÉRACITÉ des 0 CRITÈRES de réalisation évalués</v>
      </c>
      <c r="B11" s="635"/>
      <c r="C11" s="635"/>
      <c r="D11" s="636"/>
      <c r="E11" s="625" t="str">
        <f>CONCATENATE("Niveaux de CONFORMITÉ des ",Utilitaires!C17," SOUS-ARTICLES évalués")</f>
        <v>Niveaux de CONFORMITÉ des 22 SOUS-ARTICLES évalués</v>
      </c>
      <c r="F11" s="626"/>
      <c r="G11" s="626"/>
      <c r="H11" s="626"/>
      <c r="I11" s="627"/>
      <c r="J11" s="89"/>
    </row>
    <row r="12" spans="1:10" s="37" customFormat="1" ht="11.1" customHeight="1">
      <c r="A12" s="622" t="str">
        <f>IF(Utilitaires!F4&gt;1,CONCATENATE("Information : ",Utilitaires!F4," critères sont déclarés - ",Utilitaires!A4,"s -"),IF(Utilitaires!F4&gt;0,CONCATENATE("Information : ",Utilitaires!F4," critère est déclaré - ",Utilitaires!A4," -"),""))</f>
        <v/>
      </c>
      <c r="B12" s="623"/>
      <c r="C12" s="623"/>
      <c r="D12" s="624"/>
      <c r="E12" s="628" t="str">
        <f>IF(Utilitaires!E13&gt;1,CONCATENATE("Information : ",Utilitaires!E13," articles sont déclarés - ",Utilitaires!A13," -"),IF(Utilitaires!E13&gt;0,CONCATENATE("Information : ",Utilitaires!E13," article est déclaré - ",Utilitaires!A13," -"),""))</f>
        <v>Information : 2 articles sont déclarés - en attente -</v>
      </c>
      <c r="F12" s="629"/>
      <c r="G12" s="629"/>
      <c r="H12" s="629"/>
      <c r="I12" s="630"/>
      <c r="J12" s="87"/>
    </row>
    <row r="13" spans="1:10" s="37" customFormat="1" ht="36.950000000000003" customHeight="1">
      <c r="A13" s="290"/>
      <c r="B13" s="88"/>
      <c r="C13" s="88"/>
      <c r="D13" s="291"/>
      <c r="E13" s="292"/>
      <c r="F13" s="121"/>
      <c r="G13" s="121"/>
      <c r="H13" s="121"/>
      <c r="I13" s="293"/>
      <c r="J13" s="87"/>
    </row>
    <row r="14" spans="1:10" s="37" customFormat="1" ht="36.950000000000003" customHeight="1">
      <c r="A14" s="290"/>
      <c r="B14" s="88"/>
      <c r="C14" s="88"/>
      <c r="D14" s="291"/>
      <c r="E14" s="292"/>
      <c r="F14" s="121"/>
      <c r="G14" s="121"/>
      <c r="H14" s="121"/>
      <c r="I14" s="293"/>
      <c r="J14" s="87"/>
    </row>
    <row r="15" spans="1:10" s="89" customFormat="1" ht="12" customHeight="1">
      <c r="A15" s="619" t="str">
        <f>IF(Utilitaires!F2&gt;1,CONCATENATE("Attention : ",Utilitaires!F2," critères ne sont pas encore traités"),IF(Utilitaires!F2&gt;0,CONCATENATE("Attention : ",Utilitaires!F2," critère n'est pas encore traité"),""))</f>
        <v>Attention : 67 critères ne sont pas encore traités</v>
      </c>
      <c r="B15" s="620"/>
      <c r="C15" s="620"/>
      <c r="D15" s="621"/>
      <c r="E15" s="631" t="str">
        <f>IF(Utilitaires!C13&gt;1,CONCATENATE("Information : ",Utilitaires!C13," sous-articles sont déclarés - ",Utilitaires!A13," -"),IF(Utilitaires!C13&gt;0,CONCATENATE("Information : ",Utilitaires!C13," sous-article  est déclaré - ",Utilitaires!A13," -"),""))</f>
        <v>Information : 22 sous-articles sont déclarés - en attente -</v>
      </c>
      <c r="F15" s="632"/>
      <c r="G15" s="632"/>
      <c r="H15" s="632"/>
      <c r="I15" s="633"/>
    </row>
    <row r="16" spans="1:10" ht="6.95" customHeight="1">
      <c r="A16" s="298"/>
      <c r="B16" s="283"/>
      <c r="C16" s="284"/>
      <c r="D16" s="280"/>
      <c r="E16" s="280"/>
      <c r="F16" s="280"/>
      <c r="G16" s="280"/>
      <c r="H16" s="280"/>
      <c r="I16" s="299"/>
      <c r="J16" s="29"/>
    </row>
    <row r="17" spans="1:10" s="56" customFormat="1" ht="12">
      <c r="A17" s="639" t="s">
        <v>151</v>
      </c>
      <c r="B17" s="640"/>
      <c r="C17" s="640"/>
      <c r="D17" s="640"/>
      <c r="E17" s="600"/>
      <c r="F17" s="600"/>
      <c r="G17" s="600"/>
      <c r="H17" s="600"/>
      <c r="I17" s="601"/>
      <c r="J17" s="296"/>
    </row>
    <row r="18" spans="1:10" s="37" customFormat="1" ht="15.95" customHeight="1">
      <c r="A18" s="590" t="str">
        <f>CONCATENATE("Taux de CONFORMITÉ aux exigences pour les ",Utilitaires!C17," SOUS-ARTICLES évalués")</f>
        <v>Taux de CONFORMITÉ aux exigences pour les 22 SOUS-ARTICLES évalués</v>
      </c>
      <c r="B18" s="591"/>
      <c r="C18" s="591"/>
      <c r="D18" s="592"/>
      <c r="E18" s="643" t="s">
        <v>1</v>
      </c>
      <c r="F18" s="643"/>
      <c r="G18" s="643"/>
      <c r="H18" s="643"/>
      <c r="I18" s="644"/>
      <c r="J18" s="297"/>
    </row>
    <row r="19" spans="1:10" s="37" customFormat="1" ht="36.950000000000003" customHeight="1">
      <c r="A19" s="593" t="str">
        <f>E15</f>
        <v>Information : 22 sous-articles sont déclarés - en attente -</v>
      </c>
      <c r="B19" s="594"/>
      <c r="C19" s="594"/>
      <c r="D19" s="595"/>
      <c r="E19" s="645" t="s">
        <v>55</v>
      </c>
      <c r="F19" s="645"/>
      <c r="G19" s="645"/>
      <c r="H19" s="645"/>
      <c r="I19" s="646"/>
      <c r="J19" s="300"/>
    </row>
    <row r="20" spans="1:10">
      <c r="A20" s="294"/>
      <c r="B20" s="124"/>
      <c r="C20" s="124"/>
      <c r="D20" s="295"/>
      <c r="E20" s="643" t="s">
        <v>145</v>
      </c>
      <c r="F20" s="643"/>
      <c r="G20" s="643"/>
      <c r="H20" s="643"/>
      <c r="I20" s="644"/>
      <c r="J20" s="301"/>
    </row>
    <row r="21" spans="1:10" ht="27">
      <c r="A21" s="294"/>
      <c r="B21" s="124"/>
      <c r="C21" s="124"/>
      <c r="D21" s="295"/>
      <c r="E21" s="647" t="s">
        <v>147</v>
      </c>
      <c r="F21" s="647"/>
      <c r="G21" s="303" t="s">
        <v>148</v>
      </c>
      <c r="H21" s="303" t="s">
        <v>149</v>
      </c>
      <c r="I21" s="304" t="s">
        <v>200</v>
      </c>
      <c r="J21" s="302"/>
    </row>
    <row r="22" spans="1:10" ht="63" customHeight="1">
      <c r="A22" s="294"/>
      <c r="B22" s="124"/>
      <c r="C22" s="124"/>
      <c r="D22" s="295"/>
      <c r="E22" s="589" t="s">
        <v>2</v>
      </c>
      <c r="F22" s="589"/>
      <c r="G22" s="305"/>
      <c r="H22" s="305"/>
      <c r="I22" s="306"/>
    </row>
    <row r="23" spans="1:10" ht="63" customHeight="1">
      <c r="A23" s="294"/>
      <c r="B23" s="124"/>
      <c r="C23" s="124"/>
      <c r="D23" s="295"/>
      <c r="E23" s="589" t="s">
        <v>3</v>
      </c>
      <c r="F23" s="589"/>
      <c r="G23" s="305"/>
      <c r="H23" s="305"/>
      <c r="I23" s="306"/>
    </row>
    <row r="24" spans="1:10" ht="63" customHeight="1">
      <c r="A24" s="596" t="s">
        <v>47</v>
      </c>
      <c r="B24" s="597"/>
      <c r="C24" s="597"/>
      <c r="D24" s="598"/>
      <c r="E24" s="589" t="s">
        <v>4</v>
      </c>
      <c r="F24" s="589"/>
      <c r="G24" s="305"/>
      <c r="H24" s="305"/>
      <c r="I24" s="306"/>
    </row>
    <row r="25" spans="1:10" ht="6.95" customHeight="1">
      <c r="A25" s="282"/>
      <c r="B25" s="283"/>
      <c r="C25" s="284"/>
      <c r="D25" s="280"/>
      <c r="E25" s="280"/>
      <c r="F25" s="280"/>
      <c r="G25" s="280"/>
      <c r="H25" s="280"/>
      <c r="I25" s="281"/>
    </row>
    <row r="26" spans="1:10">
      <c r="A26" s="641" t="s">
        <v>150</v>
      </c>
      <c r="B26" s="642"/>
      <c r="C26" s="642"/>
      <c r="D26" s="642"/>
      <c r="E26" s="642"/>
      <c r="F26" s="309" t="s">
        <v>5</v>
      </c>
      <c r="G26" s="309" t="s">
        <v>6</v>
      </c>
      <c r="H26" s="309"/>
      <c r="I26" s="310" t="s">
        <v>7</v>
      </c>
    </row>
    <row r="27" spans="1:10" s="69" customFormat="1" ht="12.95" customHeight="1">
      <c r="A27" s="48" t="str">
        <f>'Résultats Globaux'!$A$15</f>
        <v>Attention : 67 critères ne sont pas encore traités</v>
      </c>
      <c r="B27" s="34"/>
      <c r="C27" s="30"/>
      <c r="D27" s="33"/>
      <c r="E27" s="49" t="str">
        <f>'Résultats Globaux'!$E$15</f>
        <v>Information : 22 sous-articles sont déclarés - en attente -</v>
      </c>
      <c r="F27" s="33"/>
      <c r="G27" s="30"/>
      <c r="H27" s="30"/>
      <c r="I27" s="50" t="str">
        <f>A12</f>
        <v/>
      </c>
    </row>
    <row r="28" spans="1:10" s="57" customFormat="1" ht="18" customHeight="1">
      <c r="A28" s="637" t="s">
        <v>356</v>
      </c>
      <c r="B28" s="638"/>
      <c r="C28" s="638"/>
      <c r="D28" s="638"/>
      <c r="E28" s="311" t="str">
        <f>Evaluation!G12</f>
        <v>en attente</v>
      </c>
      <c r="F28" s="312"/>
      <c r="G28" s="311" t="str">
        <f>Evaluation!D12</f>
        <v xml:space="preserve">  …</v>
      </c>
      <c r="H28" s="311"/>
      <c r="I28" s="313" t="str">
        <f>IF(G28&gt;1,E28,PROPER(MID(Evaluation!E12,14,9)))</f>
        <v>en attente</v>
      </c>
    </row>
    <row r="29" spans="1:10" s="68" customFormat="1" ht="15.95" customHeight="1">
      <c r="A29" s="314" t="str">
        <f>Evaluation!A13</f>
        <v>Art. 4</v>
      </c>
      <c r="B29" s="307" t="str">
        <f>Evaluation!B13</f>
        <v>Exigences relatives au management</v>
      </c>
      <c r="C29" s="307"/>
      <c r="D29" s="307"/>
      <c r="E29" s="308"/>
      <c r="F29" s="308" t="str">
        <f>Evaluation!G13</f>
        <v>en attente</v>
      </c>
      <c r="G29" s="308" t="str">
        <f>Evaluation!D13</f>
        <v xml:space="preserve">  …</v>
      </c>
      <c r="H29" s="308"/>
      <c r="I29" s="315" t="str">
        <f>IF(G29&gt;1,F29,PROPER(MID(Evaluation!E13,14,9)))</f>
        <v>en attente</v>
      </c>
    </row>
    <row r="30" spans="1:10" ht="14.1" customHeight="1">
      <c r="A30" s="316"/>
      <c r="B30" s="139" t="str">
        <f>Evaluation!A14</f>
        <v>4.1</v>
      </c>
      <c r="C30" s="606" t="str">
        <f>Evaluation!B14</f>
        <v>Organisation et management</v>
      </c>
      <c r="D30" s="606"/>
      <c r="E30" s="606"/>
      <c r="F30" s="140" t="str">
        <f>Evaluation!G14</f>
        <v>en attente</v>
      </c>
      <c r="G30" s="140" t="str">
        <f>Evaluation!D14</f>
        <v xml:space="preserve">  …</v>
      </c>
      <c r="H30" s="140"/>
      <c r="I30" s="317" t="str">
        <f>IF(G30&gt;1,F30,PROPER(MID(Evaluation!E14,14,9)))</f>
        <v>en attente</v>
      </c>
    </row>
    <row r="31" spans="1:10" ht="14.1" customHeight="1">
      <c r="A31" s="316"/>
      <c r="B31" s="139" t="str">
        <f>Evaluation!A19</f>
        <v>4.2</v>
      </c>
      <c r="C31" s="606" t="str">
        <f>Evaluation!B19</f>
        <v>Système de management de la qualité</v>
      </c>
      <c r="D31" s="606"/>
      <c r="E31" s="606"/>
      <c r="F31" s="140" t="str">
        <f>Evaluation!G19</f>
        <v>en attente</v>
      </c>
      <c r="G31" s="140" t="str">
        <f>Evaluation!D19</f>
        <v xml:space="preserve">  …</v>
      </c>
      <c r="H31" s="140"/>
      <c r="I31" s="317" t="str">
        <f>IF(G31&gt;1,F31,PROPER(MID(Evaluation!E19,14,9)))</f>
        <v>en attente</v>
      </c>
    </row>
    <row r="32" spans="1:10" ht="14.1" customHeight="1">
      <c r="A32" s="316"/>
      <c r="B32" s="139" t="str">
        <f>Evaluation!A23</f>
        <v>4.3</v>
      </c>
      <c r="C32" s="606" t="str">
        <f>Evaluation!B23</f>
        <v>Maîtrise des documents</v>
      </c>
      <c r="D32" s="606"/>
      <c r="E32" s="606"/>
      <c r="F32" s="140" t="str">
        <f>Evaluation!G23</f>
        <v>en attente</v>
      </c>
      <c r="G32" s="140" t="str">
        <f>Evaluation!D23</f>
        <v xml:space="preserve">  …</v>
      </c>
      <c r="H32" s="140"/>
      <c r="I32" s="317" t="str">
        <f>IF(G32&gt;1,F32,PROPER(MID(Evaluation!E23,14,9)))</f>
        <v>en attente</v>
      </c>
    </row>
    <row r="33" spans="1:9" ht="14.1" customHeight="1">
      <c r="A33" s="316"/>
      <c r="B33" s="139" t="str">
        <f>Evaluation!A27</f>
        <v>4.4</v>
      </c>
      <c r="C33" s="606" t="str">
        <f>Evaluation!B27</f>
        <v>Contrats de prestations</v>
      </c>
      <c r="D33" s="606"/>
      <c r="E33" s="606"/>
      <c r="F33" s="140" t="str">
        <f>Evaluation!G27</f>
        <v>en attente</v>
      </c>
      <c r="G33" s="140" t="str">
        <f>Evaluation!D27</f>
        <v xml:space="preserve">  …</v>
      </c>
      <c r="H33" s="140"/>
      <c r="I33" s="317" t="str">
        <f>IF(G33&gt;1,F33,PROPER(MID(Evaluation!E27,14,9)))</f>
        <v>en attente</v>
      </c>
    </row>
    <row r="34" spans="1:9" s="59" customFormat="1" ht="14.1" customHeight="1">
      <c r="A34" s="316"/>
      <c r="B34" s="139" t="str">
        <f>Evaluation!A32</f>
        <v>4.6</v>
      </c>
      <c r="C34" s="606" t="str">
        <f>Evaluation!B32</f>
        <v>Services externes et approvisionnement</v>
      </c>
      <c r="D34" s="606"/>
      <c r="E34" s="606"/>
      <c r="F34" s="140" t="str">
        <f>Evaluation!G32</f>
        <v>en attente</v>
      </c>
      <c r="G34" s="140" t="str">
        <f>Evaluation!D32</f>
        <v xml:space="preserve">  …</v>
      </c>
      <c r="H34" s="140"/>
      <c r="I34" s="317" t="str">
        <f>IF(G34&gt;1,F34,PROPER(MID(Evaluation!E32,14,9)))</f>
        <v>en attente</v>
      </c>
    </row>
    <row r="35" spans="1:9" s="59" customFormat="1" ht="14.1" customHeight="1">
      <c r="A35" s="316"/>
      <c r="B35" s="139" t="str">
        <f>Evaluation!A36</f>
        <v>4.7</v>
      </c>
      <c r="C35" s="606" t="str">
        <f>Evaluation!B36</f>
        <v>Prestation de conseils</v>
      </c>
      <c r="D35" s="606"/>
      <c r="E35" s="606"/>
      <c r="F35" s="140" t="str">
        <f>Evaluation!G36</f>
        <v>en attente</v>
      </c>
      <c r="G35" s="140" t="str">
        <f>Evaluation!D36</f>
        <v xml:space="preserve">  …</v>
      </c>
      <c r="H35" s="140"/>
      <c r="I35" s="317" t="str">
        <f>IF(G35&gt;1,F35,PROPER(MID(Evaluation!E36,14,9)))</f>
        <v>en attente</v>
      </c>
    </row>
    <row r="36" spans="1:9" s="59" customFormat="1" ht="14.1" customHeight="1">
      <c r="A36" s="316"/>
      <c r="B36" s="139" t="str">
        <f>Evaluation!A39</f>
        <v>4.8</v>
      </c>
      <c r="C36" s="606" t="str">
        <f>Evaluation!B39</f>
        <v>Traitement des réclamations</v>
      </c>
      <c r="D36" s="606"/>
      <c r="E36" s="606"/>
      <c r="F36" s="140" t="str">
        <f>Evaluation!G39</f>
        <v>en attente</v>
      </c>
      <c r="G36" s="140" t="str">
        <f>Evaluation!D39</f>
        <v xml:space="preserve">  …</v>
      </c>
      <c r="H36" s="140"/>
      <c r="I36" s="317" t="str">
        <f>IF(G36&gt;1,F36,PROPER(MID(Evaluation!E39,14,9)))</f>
        <v>en attente</v>
      </c>
    </row>
    <row r="37" spans="1:9" s="59" customFormat="1" ht="14.1" customHeight="1">
      <c r="A37" s="316"/>
      <c r="B37" s="139" t="str">
        <f>Evaluation!A43</f>
        <v>4.9</v>
      </c>
      <c r="C37" s="606" t="str">
        <f>Evaluation!B43</f>
        <v>Identification et maîtrise des non-conformités</v>
      </c>
      <c r="D37" s="606"/>
      <c r="E37" s="606"/>
      <c r="F37" s="140" t="str">
        <f>Evaluation!G43</f>
        <v>en attente</v>
      </c>
      <c r="G37" s="140" t="str">
        <f>Evaluation!D43</f>
        <v xml:space="preserve">  …</v>
      </c>
      <c r="H37" s="140"/>
      <c r="I37" s="317" t="str">
        <f>IF(G37&gt;1,F37,PROPER(MID(Evaluation!E43,14,9)))</f>
        <v>en attente</v>
      </c>
    </row>
    <row r="38" spans="1:9" s="59" customFormat="1" ht="14.1" customHeight="1">
      <c r="A38" s="316"/>
      <c r="B38" s="139" t="str">
        <f>Evaluation!A47</f>
        <v>4.10</v>
      </c>
      <c r="C38" s="606" t="str">
        <f>Evaluation!B47</f>
        <v>Actions correctives</v>
      </c>
      <c r="D38" s="606"/>
      <c r="E38" s="606"/>
      <c r="F38" s="140" t="str">
        <f>Evaluation!G47</f>
        <v>en attente</v>
      </c>
      <c r="G38" s="140" t="str">
        <f>Evaluation!D47</f>
        <v xml:space="preserve">  …</v>
      </c>
      <c r="H38" s="140"/>
      <c r="I38" s="317" t="str">
        <f>IF(G38&gt;1,F38,PROPER(MID(Evaluation!E47,14,9)))</f>
        <v>en attente</v>
      </c>
    </row>
    <row r="39" spans="1:9" s="59" customFormat="1" ht="14.1" customHeight="1">
      <c r="A39" s="316"/>
      <c r="B39" s="139" t="str">
        <f>Evaluation!A50</f>
        <v>4.11</v>
      </c>
      <c r="C39" s="606" t="str">
        <f>Evaluation!B50</f>
        <v>Actions préventives</v>
      </c>
      <c r="D39" s="606"/>
      <c r="E39" s="606"/>
      <c r="F39" s="140" t="str">
        <f>Evaluation!G50</f>
        <v>en attente</v>
      </c>
      <c r="G39" s="140" t="str">
        <f>Evaluation!D50</f>
        <v xml:space="preserve">  …</v>
      </c>
      <c r="H39" s="140"/>
      <c r="I39" s="317" t="str">
        <f>IF(G39&gt;1,F39,PROPER(MID(Evaluation!E50,14,9)))</f>
        <v>en attente</v>
      </c>
    </row>
    <row r="40" spans="1:9" s="59" customFormat="1" ht="14.1" customHeight="1">
      <c r="A40" s="316"/>
      <c r="B40" s="139" t="str">
        <f>Evaluation!A53</f>
        <v>4.12</v>
      </c>
      <c r="C40" s="606" t="str">
        <f>Evaluation!B53</f>
        <v>Amélioration continue</v>
      </c>
      <c r="D40" s="606"/>
      <c r="E40" s="606"/>
      <c r="F40" s="140" t="str">
        <f>Evaluation!G53</f>
        <v>en attente</v>
      </c>
      <c r="G40" s="140" t="str">
        <f>Evaluation!D53</f>
        <v xml:space="preserve">  …</v>
      </c>
      <c r="H40" s="140"/>
      <c r="I40" s="317" t="str">
        <f>IF(G40&gt;1,F40,PROPER(MID(Evaluation!E53,14,9)))</f>
        <v>en attente</v>
      </c>
    </row>
    <row r="41" spans="1:9" s="59" customFormat="1" ht="14.1" customHeight="1">
      <c r="A41" s="316"/>
      <c r="B41" s="139" t="str">
        <f>Evaluation!A56</f>
        <v>4.13</v>
      </c>
      <c r="C41" s="606" t="str">
        <f>Evaluation!B56</f>
        <v>Enregistrements qualité et enregistrements techniques</v>
      </c>
      <c r="D41" s="606"/>
      <c r="E41" s="606"/>
      <c r="F41" s="140" t="str">
        <f>Evaluation!G56</f>
        <v>en attente</v>
      </c>
      <c r="G41" s="140" t="str">
        <f>Evaluation!D56</f>
        <v xml:space="preserve">  …</v>
      </c>
      <c r="H41" s="140"/>
      <c r="I41" s="317" t="str">
        <f>IF(G41&gt;1,F41,PROPER(MID(Evaluation!E56,14,9)))</f>
        <v>en attente</v>
      </c>
    </row>
    <row r="42" spans="1:9" s="59" customFormat="1" ht="14.1" customHeight="1">
      <c r="A42" s="316"/>
      <c r="B42" s="139" t="str">
        <f>Evaluation!A60</f>
        <v>4.14</v>
      </c>
      <c r="C42" s="606" t="str">
        <f>Evaluation!B60</f>
        <v>Audits internes</v>
      </c>
      <c r="D42" s="606"/>
      <c r="E42" s="606"/>
      <c r="F42" s="140" t="str">
        <f>Evaluation!G60</f>
        <v>en attente</v>
      </c>
      <c r="G42" s="140" t="str">
        <f>Evaluation!D60</f>
        <v xml:space="preserve">  …</v>
      </c>
      <c r="H42" s="140"/>
      <c r="I42" s="317" t="str">
        <f>IF(G42&gt;1,F42,PROPER(MID(Evaluation!E60,14,9)))</f>
        <v>en attente</v>
      </c>
    </row>
    <row r="43" spans="1:9" ht="14.1" customHeight="1">
      <c r="A43" s="318"/>
      <c r="B43" s="319" t="str">
        <f>Evaluation!A65</f>
        <v>4.15</v>
      </c>
      <c r="C43" s="649" t="str">
        <f>Evaluation!B65</f>
        <v>Revue de direction</v>
      </c>
      <c r="D43" s="649"/>
      <c r="E43" s="649"/>
      <c r="F43" s="320" t="str">
        <f>Evaluation!G65</f>
        <v>en attente</v>
      </c>
      <c r="G43" s="320" t="str">
        <f>Evaluation!D65</f>
        <v xml:space="preserve">  …</v>
      </c>
      <c r="H43" s="320"/>
      <c r="I43" s="321" t="str">
        <f>IF(G43&gt;1,F43,PROPER(MID(Evaluation!E65,14,9)))</f>
        <v>en attente</v>
      </c>
    </row>
    <row r="44" spans="1:9" s="94" customFormat="1" ht="15.95" customHeight="1">
      <c r="A44" s="322" t="str">
        <f>Evaluation!A70</f>
        <v>Art. 5</v>
      </c>
      <c r="B44" s="323" t="str">
        <f>Evaluation!B70</f>
        <v>Exigences techniques</v>
      </c>
      <c r="C44" s="323"/>
      <c r="D44" s="323"/>
      <c r="E44" s="324"/>
      <c r="F44" s="324" t="str">
        <f>Evaluation!G70</f>
        <v>en attente</v>
      </c>
      <c r="G44" s="324" t="str">
        <f>Evaluation!D70</f>
        <v xml:space="preserve">  …</v>
      </c>
      <c r="H44" s="324"/>
      <c r="I44" s="325" t="str">
        <f>IF(G44&gt;1,F44,PROPER(MID(Evaluation!E70,14,9)))</f>
        <v>en attente</v>
      </c>
    </row>
    <row r="45" spans="1:9" ht="14.1" customHeight="1">
      <c r="A45" s="326"/>
      <c r="B45" s="137" t="str">
        <f>Evaluation!A71</f>
        <v>5.1</v>
      </c>
      <c r="C45" s="650" t="str">
        <f>Evaluation!B71</f>
        <v>Personnel</v>
      </c>
      <c r="D45" s="650"/>
      <c r="E45" s="650"/>
      <c r="F45" s="138" t="str">
        <f>Evaluation!G71</f>
        <v>en attente</v>
      </c>
      <c r="G45" s="138" t="str">
        <f>Evaluation!D71</f>
        <v xml:space="preserve">  …</v>
      </c>
      <c r="H45" s="138"/>
      <c r="I45" s="327" t="str">
        <f>IF(G45&gt;1,F45,PROPER(MID(Evaluation!E71,14,9)))</f>
        <v>en attente</v>
      </c>
    </row>
    <row r="46" spans="1:9" ht="14.1" customHeight="1">
      <c r="A46" s="326"/>
      <c r="B46" s="137" t="str">
        <f>Evaluation!A76</f>
        <v>5.2</v>
      </c>
      <c r="C46" s="650" t="str">
        <f>Evaluation!B76</f>
        <v>Locaux et conditions environnementales</v>
      </c>
      <c r="D46" s="650"/>
      <c r="E46" s="650"/>
      <c r="F46" s="138" t="str">
        <f>Evaluation!G76</f>
        <v>en attente</v>
      </c>
      <c r="G46" s="138" t="str">
        <f>Evaluation!D76</f>
        <v xml:space="preserve">  …</v>
      </c>
      <c r="H46" s="138"/>
      <c r="I46" s="327" t="str">
        <f>IF(G46&gt;1,F46,PROPER(MID(Evaluation!E76,14,9)))</f>
        <v>en attente</v>
      </c>
    </row>
    <row r="47" spans="1:9" ht="14.1" customHeight="1">
      <c r="A47" s="326"/>
      <c r="B47" s="137" t="str">
        <f>Evaluation!A79</f>
        <v>5.3</v>
      </c>
      <c r="C47" s="650" t="str">
        <f>Evaluation!B79</f>
        <v>Matériel</v>
      </c>
      <c r="D47" s="650"/>
      <c r="E47" s="650"/>
      <c r="F47" s="138" t="str">
        <f>Evaluation!G79</f>
        <v>en attente</v>
      </c>
      <c r="G47" s="138" t="str">
        <f>Evaluation!D79</f>
        <v xml:space="preserve">  …</v>
      </c>
      <c r="H47" s="138"/>
      <c r="I47" s="327" t="str">
        <f>IF(G47&gt;1,F47,PROPER(MID(Evaluation!E79,14,9)))</f>
        <v>en attente</v>
      </c>
    </row>
    <row r="48" spans="1:9" s="59" customFormat="1" ht="14.1" customHeight="1">
      <c r="A48" s="326"/>
      <c r="B48" s="137" t="str">
        <f>Evaluation!A84</f>
        <v>5.4</v>
      </c>
      <c r="C48" s="650" t="str">
        <f>Evaluation!B84</f>
        <v>Processus préanalytique</v>
      </c>
      <c r="D48" s="650"/>
      <c r="E48" s="650"/>
      <c r="F48" s="138" t="str">
        <f>Evaluation!G84</f>
        <v>en attente</v>
      </c>
      <c r="G48" s="138" t="str">
        <f>Evaluation!D84</f>
        <v xml:space="preserve">  …</v>
      </c>
      <c r="H48" s="138"/>
      <c r="I48" s="327" t="str">
        <f>IF(G48&gt;1,F48,PROPER(MID(Evaluation!E84,14,9)))</f>
        <v>en attente</v>
      </c>
    </row>
    <row r="49" spans="1:9" s="59" customFormat="1" ht="14.1" customHeight="1">
      <c r="A49" s="326"/>
      <c r="B49" s="137" t="str">
        <f>Evaluation!A88</f>
        <v>5.5</v>
      </c>
      <c r="C49" s="650" t="str">
        <f>Evaluation!B88</f>
        <v>Processus analytique</v>
      </c>
      <c r="D49" s="650"/>
      <c r="E49" s="650"/>
      <c r="F49" s="138" t="str">
        <f>Evaluation!G88</f>
        <v>en attente</v>
      </c>
      <c r="G49" s="138" t="str">
        <f>Evaluation!D88</f>
        <v xml:space="preserve">  …</v>
      </c>
      <c r="H49" s="138"/>
      <c r="I49" s="327" t="str">
        <f>IF(G49&gt;1,F49,PROPER(MID(Evaluation!E88,14,9)))</f>
        <v>en attente</v>
      </c>
    </row>
    <row r="50" spans="1:9" s="59" customFormat="1" ht="14.1" customHeight="1">
      <c r="A50" s="326"/>
      <c r="B50" s="137" t="str">
        <f>Evaluation!A93</f>
        <v>5.6</v>
      </c>
      <c r="C50" s="650" t="str">
        <f>Evaluation!B93</f>
        <v>Garantie de qualité des résultats</v>
      </c>
      <c r="D50" s="650"/>
      <c r="E50" s="650"/>
      <c r="F50" s="138" t="str">
        <f>Evaluation!G93</f>
        <v>en attente</v>
      </c>
      <c r="G50" s="138" t="str">
        <f>Evaluation!D93</f>
        <v xml:space="preserve">  …</v>
      </c>
      <c r="H50" s="138"/>
      <c r="I50" s="327" t="str">
        <f>IF(G50&gt;1,F50,PROPER(MID(Evaluation!E93,14,9)))</f>
        <v>en attente</v>
      </c>
    </row>
    <row r="51" spans="1:9" s="59" customFormat="1" ht="14.1" customHeight="1">
      <c r="A51" s="326"/>
      <c r="B51" s="137" t="str">
        <f>Evaluation!A98</f>
        <v>5.7</v>
      </c>
      <c r="C51" s="650" t="str">
        <f>Evaluation!B98</f>
        <v>Processus post-analytique</v>
      </c>
      <c r="D51" s="650"/>
      <c r="E51" s="650"/>
      <c r="F51" s="138" t="str">
        <f>Evaluation!G98</f>
        <v>en attente</v>
      </c>
      <c r="G51" s="138" t="str">
        <f>Evaluation!D98</f>
        <v xml:space="preserve">  …</v>
      </c>
      <c r="H51" s="138"/>
      <c r="I51" s="327" t="str">
        <f>IF(G51&gt;1,F51,PROPER(MID(Evaluation!E98,14,9)))</f>
        <v>en attente</v>
      </c>
    </row>
    <row r="52" spans="1:9" s="59" customFormat="1" ht="14.1" customHeight="1">
      <c r="A52" s="328"/>
      <c r="B52" s="329" t="str">
        <f>Evaluation!A101</f>
        <v>5.8</v>
      </c>
      <c r="C52" s="648" t="str">
        <f>Evaluation!B101</f>
        <v>Compte-rendu des résultats</v>
      </c>
      <c r="D52" s="648"/>
      <c r="E52" s="648"/>
      <c r="F52" s="330" t="str">
        <f>Evaluation!G101</f>
        <v>en attente</v>
      </c>
      <c r="G52" s="330" t="str">
        <f>Evaluation!D101</f>
        <v xml:space="preserve">  …</v>
      </c>
      <c r="H52" s="330"/>
      <c r="I52" s="331" t="str">
        <f>IF(G52&gt;1,F52,PROPER(MID(Evaluation!E101,14,9)))</f>
        <v>en attente</v>
      </c>
    </row>
  </sheetData>
  <sheetProtection sheet="1" objects="1" scenarios="1" formatCells="0" formatColumns="0" formatRows="0"/>
  <mergeCells count="54">
    <mergeCell ref="C39:E39"/>
    <mergeCell ref="A1:D1"/>
    <mergeCell ref="C52:E52"/>
    <mergeCell ref="C42:E42"/>
    <mergeCell ref="C43:E43"/>
    <mergeCell ref="C45:E45"/>
    <mergeCell ref="C46:E46"/>
    <mergeCell ref="C47:E47"/>
    <mergeCell ref="C48:E48"/>
    <mergeCell ref="C49:E49"/>
    <mergeCell ref="C50:E50"/>
    <mergeCell ref="C51:E51"/>
    <mergeCell ref="C33:E33"/>
    <mergeCell ref="C34:E34"/>
    <mergeCell ref="C35:E35"/>
    <mergeCell ref="C36:E36"/>
    <mergeCell ref="A28:D28"/>
    <mergeCell ref="A17:I17"/>
    <mergeCell ref="A26:E26"/>
    <mergeCell ref="E18:I18"/>
    <mergeCell ref="E19:I19"/>
    <mergeCell ref="E21:F21"/>
    <mergeCell ref="E20:I20"/>
    <mergeCell ref="C31:E31"/>
    <mergeCell ref="C32:E32"/>
    <mergeCell ref="C37:E37"/>
    <mergeCell ref="C38:E38"/>
    <mergeCell ref="C30:E30"/>
    <mergeCell ref="C40:E40"/>
    <mergeCell ref="C41:E41"/>
    <mergeCell ref="A3:I3"/>
    <mergeCell ref="A8:B8"/>
    <mergeCell ref="A5:D5"/>
    <mergeCell ref="A6:B6"/>
    <mergeCell ref="C6:D6"/>
    <mergeCell ref="A7:B7"/>
    <mergeCell ref="C7:D7"/>
    <mergeCell ref="A15:D15"/>
    <mergeCell ref="E5:I5"/>
    <mergeCell ref="A12:D12"/>
    <mergeCell ref="E11:I11"/>
    <mergeCell ref="E12:I12"/>
    <mergeCell ref="E15:I15"/>
    <mergeCell ref="A11:D11"/>
    <mergeCell ref="G6:I6"/>
    <mergeCell ref="E22:F22"/>
    <mergeCell ref="E23:F23"/>
    <mergeCell ref="E24:F24"/>
    <mergeCell ref="A18:D18"/>
    <mergeCell ref="A19:D19"/>
    <mergeCell ref="A24:D24"/>
    <mergeCell ref="A10:I10"/>
    <mergeCell ref="G8:I8"/>
    <mergeCell ref="G7:I7"/>
  </mergeCells>
  <phoneticPr fontId="37" type="noConversion"/>
  <conditionalFormatting sqref="G30">
    <cfRule type="expression" dxfId="205" priority="25">
      <formula>G30&lt;80%</formula>
    </cfRule>
  </conditionalFormatting>
  <conditionalFormatting sqref="G31">
    <cfRule type="expression" dxfId="204" priority="24">
      <formula>G31&lt;80%</formula>
    </cfRule>
  </conditionalFormatting>
  <conditionalFormatting sqref="G32">
    <cfRule type="expression" dxfId="203" priority="23">
      <formula>G32&lt;80%</formula>
    </cfRule>
  </conditionalFormatting>
  <conditionalFormatting sqref="G33">
    <cfRule type="expression" dxfId="202" priority="22">
      <formula>G33&lt;80%</formula>
    </cfRule>
  </conditionalFormatting>
  <conditionalFormatting sqref="G34">
    <cfRule type="expression" dxfId="201" priority="20">
      <formula>G34&lt;80%</formula>
    </cfRule>
  </conditionalFormatting>
  <conditionalFormatting sqref="G35">
    <cfRule type="expression" dxfId="200" priority="19">
      <formula>G35&lt;80%</formula>
    </cfRule>
  </conditionalFormatting>
  <conditionalFormatting sqref="G36">
    <cfRule type="expression" dxfId="199" priority="18">
      <formula>G36&lt;80%</formula>
    </cfRule>
  </conditionalFormatting>
  <conditionalFormatting sqref="G37">
    <cfRule type="expression" dxfId="198" priority="17">
      <formula>G37&lt;80%</formula>
    </cfRule>
  </conditionalFormatting>
  <conditionalFormatting sqref="G38">
    <cfRule type="expression" dxfId="197" priority="16">
      <formula>G38&lt;80%</formula>
    </cfRule>
  </conditionalFormatting>
  <conditionalFormatting sqref="G39">
    <cfRule type="expression" dxfId="196" priority="15">
      <formula>G39&lt;80%</formula>
    </cfRule>
  </conditionalFormatting>
  <conditionalFormatting sqref="G40">
    <cfRule type="expression" dxfId="195" priority="14">
      <formula>G40&lt;80%</formula>
    </cfRule>
  </conditionalFormatting>
  <conditionalFormatting sqref="G41">
    <cfRule type="expression" dxfId="194" priority="13">
      <formula>G41&lt;80%</formula>
    </cfRule>
  </conditionalFormatting>
  <conditionalFormatting sqref="G42">
    <cfRule type="expression" dxfId="193" priority="12">
      <formula>G42&lt;80%</formula>
    </cfRule>
  </conditionalFormatting>
  <conditionalFormatting sqref="G43">
    <cfRule type="expression" dxfId="192" priority="11">
      <formula>G43&lt;80%</formula>
    </cfRule>
  </conditionalFormatting>
  <conditionalFormatting sqref="G45">
    <cfRule type="expression" dxfId="191" priority="10">
      <formula>G45&lt;80%</formula>
    </cfRule>
  </conditionalFormatting>
  <conditionalFormatting sqref="G46">
    <cfRule type="expression" dxfId="190" priority="9">
      <formula>G46&lt;80%</formula>
    </cfRule>
  </conditionalFormatting>
  <conditionalFormatting sqref="G47">
    <cfRule type="expression" dxfId="189" priority="8">
      <formula>G47&lt;80%</formula>
    </cfRule>
  </conditionalFormatting>
  <conditionalFormatting sqref="G48">
    <cfRule type="expression" dxfId="188" priority="7">
      <formula>G48&lt;80%</formula>
    </cfRule>
  </conditionalFormatting>
  <conditionalFormatting sqref="G49">
    <cfRule type="expression" dxfId="187" priority="6">
      <formula>G49&lt;80%</formula>
    </cfRule>
  </conditionalFormatting>
  <conditionalFormatting sqref="G50">
    <cfRule type="expression" dxfId="186" priority="5">
      <formula>G50&lt;80%</formula>
    </cfRule>
  </conditionalFormatting>
  <conditionalFormatting sqref="G51">
    <cfRule type="expression" dxfId="185" priority="4">
      <formula>G51&lt;80%</formula>
    </cfRule>
  </conditionalFormatting>
  <conditionalFormatting sqref="G52">
    <cfRule type="expression" dxfId="184" priority="3">
      <formula>G52&lt;80%</formula>
    </cfRule>
  </conditionalFormatting>
  <dataValidations xWindow="919" yWindow="524" count="1">
    <dataValidation allowBlank="1" showInputMessage="1" showErrorMessage="1" prompt="Indiquez brièvement le plan d'action prioritaire : objectifs, pilotage et planning" sqref="E22:E24"/>
  </dataValidations>
  <hyperlinks>
    <hyperlink ref="A1" r:id="rId1"/>
  </hyperlinks>
  <printOptions horizontalCentered="1" verticalCentered="1"/>
  <pageMargins left="0.39000000000000007" right="0.39000000000000007" top="0" bottom="0.55000000000000004" header="0" footer="0.35000000000000003"/>
  <pageSetup paperSize="9" orientation="landscape" r:id="rId2"/>
  <headerFooter>
    <oddFooter>&amp;L&amp;"Arial Italique,Italique"&amp;6&amp;K000000Fichier : &amp;F&amp;C&amp;"Arial Italique,Italique"&amp;6&amp;K000000Onglet : &amp;A&amp;R&amp;"Arial Italique,Italique"&amp;6&amp;K000000Date d’impression : &amp;D - Page n° &amp;P/&amp;N</oddFooter>
  </headerFooter>
  <rowBreaks count="1" manualBreakCount="1">
    <brk id="24" max="1638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26"/>
  <sheetViews>
    <sheetView zoomScalePageLayoutView="70" workbookViewId="0">
      <selection activeCell="E12" sqref="E12:I12"/>
    </sheetView>
  </sheetViews>
  <sheetFormatPr baseColWidth="10" defaultColWidth="10.6640625" defaultRowHeight="15"/>
  <cols>
    <col min="1" max="1" width="11.33203125" style="36" customWidth="1"/>
    <col min="2" max="2" width="15.88671875" style="36" customWidth="1"/>
    <col min="3" max="3" width="15.109375" style="36" customWidth="1"/>
    <col min="4" max="4" width="11.33203125" style="36" customWidth="1"/>
    <col min="5" max="5" width="13.5546875" style="36" customWidth="1"/>
    <col min="6" max="6" width="10.5546875" style="36" customWidth="1"/>
    <col min="7" max="8" width="11.44140625" style="36" customWidth="1"/>
    <col min="9" max="9" width="15.6640625" style="36" customWidth="1"/>
    <col min="10" max="16384" width="10.6640625" style="36"/>
  </cols>
  <sheetData>
    <row r="1" spans="1:9" s="55" customFormat="1" ht="15.95" customHeight="1">
      <c r="A1" s="586" t="s">
        <v>309</v>
      </c>
      <c r="B1" s="586"/>
      <c r="C1" s="586"/>
      <c r="D1" s="586"/>
      <c r="E1" s="127"/>
      <c r="F1" s="127"/>
      <c r="G1" s="127"/>
      <c r="H1" s="127"/>
      <c r="I1" s="125" t="str">
        <f>'Mode d''emploi'!$I$1</f>
        <v xml:space="preserve">© GOSSIN Georgie
</v>
      </c>
    </row>
    <row r="2" spans="1:9" s="67" customFormat="1" ht="16.5" customHeight="1">
      <c r="A2" s="128" t="str">
        <f>'Mode d''emploi'!$A$2</f>
        <v>Document d'appui à la déclaration première partie de conformité à la norme ISO EN NF 22870: 2017</v>
      </c>
      <c r="B2" s="129"/>
      <c r="C2" s="130"/>
      <c r="D2" s="130"/>
      <c r="E2" s="130"/>
      <c r="F2" s="130"/>
      <c r="G2" s="83"/>
      <c r="H2" s="83"/>
      <c r="I2" s="83" t="s">
        <v>0</v>
      </c>
    </row>
    <row r="3" spans="1:9" s="131" customFormat="1" ht="25.5" customHeight="1">
      <c r="A3" s="659" t="s">
        <v>357</v>
      </c>
      <c r="B3" s="660"/>
      <c r="C3" s="660"/>
      <c r="D3" s="660"/>
      <c r="E3" s="660"/>
      <c r="F3" s="660"/>
      <c r="G3" s="660"/>
      <c r="H3" s="660"/>
      <c r="I3" s="661"/>
    </row>
    <row r="4" spans="1:9" s="376" customFormat="1" ht="5.0999999999999996" customHeight="1">
      <c r="A4" s="375"/>
      <c r="B4" s="45"/>
      <c r="C4" s="45"/>
      <c r="D4" s="45"/>
      <c r="E4" s="45"/>
      <c r="F4" s="46"/>
      <c r="G4" s="46"/>
      <c r="H4" s="46"/>
      <c r="I4" s="47"/>
    </row>
    <row r="5" spans="1:9" s="132" customFormat="1" ht="15" customHeight="1">
      <c r="A5" s="656" t="str">
        <f>'Résultats Globaux'!A5:D5</f>
        <v>Informations sur l'organisme</v>
      </c>
      <c r="B5" s="657"/>
      <c r="C5" s="657"/>
      <c r="D5" s="658"/>
      <c r="E5" s="656" t="str">
        <f>'Résultats Globaux'!E5</f>
        <v>Informations sur le diagnostic</v>
      </c>
      <c r="F5" s="657"/>
      <c r="G5" s="657"/>
      <c r="H5" s="657"/>
      <c r="I5" s="658"/>
    </row>
    <row r="6" spans="1:9" s="133" customFormat="1" ht="15.95" customHeight="1">
      <c r="A6" s="401" t="str">
        <f>'Résultats Globaux'!A6:B6</f>
        <v>Organisme :</v>
      </c>
      <c r="B6" s="617" t="str">
        <f>'Résultats Globaux'!C6</f>
        <v/>
      </c>
      <c r="C6" s="617"/>
      <c r="D6" s="618"/>
      <c r="E6" s="430" t="str">
        <f>'Résultats Globaux'!E6</f>
        <v>Date :  </v>
      </c>
      <c r="F6" s="651" t="str">
        <f>IF(Evaluation!C5="","",Evaluation!C5)</f>
        <v/>
      </c>
      <c r="G6" s="652"/>
      <c r="H6" s="652"/>
      <c r="I6" s="653"/>
    </row>
    <row r="7" spans="1:9" s="133" customFormat="1" ht="15.95" customHeight="1">
      <c r="A7" s="401" t="str">
        <f>'Résultats Globaux'!A7:B7</f>
        <v xml:space="preserve">Responsable du SMQ : </v>
      </c>
      <c r="B7" s="617" t="str">
        <f>'Résultats Globaux'!C7</f>
        <v/>
      </c>
      <c r="C7" s="617"/>
      <c r="D7" s="618"/>
      <c r="E7" s="430" t="str">
        <f>'Résultats Globaux'!E7</f>
        <v>Animateur du diagnostic : </v>
      </c>
      <c r="F7" s="666" t="str">
        <f>IF(Evaluation!C6="","",Evaluation!C6)</f>
        <v/>
      </c>
      <c r="G7" s="666"/>
      <c r="H7" s="666"/>
      <c r="I7" s="667"/>
    </row>
    <row r="8" spans="1:9" s="133" customFormat="1" ht="21.75" customHeight="1">
      <c r="A8" s="402" t="str">
        <f>'Résultats Globaux'!A8:B8</f>
        <v>Contact (Tél et Email) :</v>
      </c>
      <c r="B8" s="403" t="str">
        <f>IF(Evaluation!C7="","",Evaluation!C7)</f>
        <v/>
      </c>
      <c r="C8" s="664" t="str">
        <f>IF(Evaluation!E7="","",Evaluation!E7)</f>
        <v/>
      </c>
      <c r="D8" s="665"/>
      <c r="E8" s="406" t="str">
        <f>'Résultats Globaux'!E8</f>
        <v>L'équipe de diagnostic :</v>
      </c>
      <c r="F8" s="662" t="str">
        <f>IF(Evaluation!C8="","",Evaluation!C8)</f>
        <v/>
      </c>
      <c r="G8" s="662"/>
      <c r="H8" s="662"/>
      <c r="I8" s="663"/>
    </row>
    <row r="9" spans="1:9" s="67" customFormat="1" ht="3.95" customHeight="1">
      <c r="A9" s="332"/>
      <c r="B9" s="333"/>
      <c r="C9" s="333"/>
      <c r="D9" s="333"/>
      <c r="E9" s="334"/>
      <c r="F9" s="335"/>
      <c r="G9" s="333"/>
      <c r="H9" s="333"/>
      <c r="I9" s="336"/>
    </row>
    <row r="10" spans="1:9" s="132" customFormat="1" ht="15.95" customHeight="1">
      <c r="A10" s="365" t="str">
        <f>Evaluation!A13</f>
        <v>Art. 4</v>
      </c>
      <c r="B10" s="366" t="str">
        <f>Evaluation!B13</f>
        <v>Exigences relatives au management</v>
      </c>
      <c r="C10" s="367"/>
      <c r="D10" s="368"/>
      <c r="E10" s="367"/>
      <c r="F10" s="369" t="s">
        <v>171</v>
      </c>
      <c r="G10" s="370" t="str">
        <f>'Résultats Globaux'!G29</f>
        <v xml:space="preserve">  …</v>
      </c>
      <c r="H10" s="370"/>
      <c r="I10" s="371" t="str">
        <f>'Résultats Globaux'!F29</f>
        <v>en attente</v>
      </c>
    </row>
    <row r="11" spans="1:9" s="133" customFormat="1" ht="15.95" customHeight="1">
      <c r="A11" s="337" t="str">
        <f>IF(Utilitaires!D4&gt;1,CONCATENATE("Information : ",Utilitaires!D4," critères sont déclarés - ",Utilitaires!A4,"s -"),IF(Utilitaires!D4&gt;0,CONCATENATE("Information : ",Utilitaires!D4," critère est déclaré - ",Utilitaires!A4," -"),""))</f>
        <v/>
      </c>
      <c r="B11" s="338"/>
      <c r="C11" s="339"/>
      <c r="D11" s="340" t="str">
        <f>IF(Utilitaires!D2&gt;1,CONCATENATE("Attention : ",Utilitaires!D2," critères ne sont pas encore traités "),IF(Utilitaires!D2&gt;0,CONCATENATE("Attention : ",Utilitaires!D2," critère n'est pas encore traité "),""))</f>
        <v>Attention : 41 critères ne sont pas encore traités </v>
      </c>
      <c r="E11" s="668" t="s">
        <v>1</v>
      </c>
      <c r="F11" s="669"/>
      <c r="G11" s="669"/>
      <c r="H11" s="669"/>
      <c r="I11" s="670"/>
    </row>
    <row r="12" spans="1:9" s="133" customFormat="1" ht="90" customHeight="1">
      <c r="A12" s="341"/>
      <c r="B12" s="134"/>
      <c r="C12" s="134"/>
      <c r="D12" s="342"/>
      <c r="E12" s="671" t="s">
        <v>55</v>
      </c>
      <c r="F12" s="672"/>
      <c r="G12" s="672"/>
      <c r="H12" s="672"/>
      <c r="I12" s="673"/>
    </row>
    <row r="13" spans="1:9" s="133" customFormat="1" ht="15.95" customHeight="1">
      <c r="A13" s="341"/>
      <c r="B13" s="134"/>
      <c r="C13" s="134"/>
      <c r="D13" s="343"/>
      <c r="E13" s="674" t="s">
        <v>145</v>
      </c>
      <c r="F13" s="675"/>
      <c r="G13" s="675"/>
      <c r="H13" s="675"/>
      <c r="I13" s="676"/>
    </row>
    <row r="14" spans="1:9" s="133" customFormat="1" ht="27">
      <c r="A14" s="341"/>
      <c r="B14" s="134"/>
      <c r="C14" s="134"/>
      <c r="D14" s="343"/>
      <c r="E14" s="654" t="s">
        <v>325</v>
      </c>
      <c r="F14" s="655"/>
      <c r="G14" s="372" t="s">
        <v>326</v>
      </c>
      <c r="H14" s="372" t="s">
        <v>327</v>
      </c>
      <c r="I14" s="373" t="s">
        <v>328</v>
      </c>
    </row>
    <row r="15" spans="1:9" s="133" customFormat="1" ht="90" customHeight="1">
      <c r="A15" s="341"/>
      <c r="B15" s="134"/>
      <c r="C15" s="134"/>
      <c r="D15" s="343"/>
      <c r="E15" s="677" t="s">
        <v>2</v>
      </c>
      <c r="F15" s="589"/>
      <c r="G15" s="305"/>
      <c r="H15" s="305"/>
      <c r="I15" s="306"/>
    </row>
    <row r="16" spans="1:9" s="133" customFormat="1" ht="90" customHeight="1">
      <c r="A16" s="341"/>
      <c r="B16" s="134"/>
      <c r="C16" s="134"/>
      <c r="D16" s="343"/>
      <c r="E16" s="677" t="s">
        <v>3</v>
      </c>
      <c r="F16" s="589"/>
      <c r="G16" s="305"/>
      <c r="H16" s="305"/>
      <c r="I16" s="306"/>
    </row>
    <row r="17" spans="1:9" s="133" customFormat="1" ht="90" customHeight="1">
      <c r="A17" s="684" t="str">
        <f>IF(Utilitaires!F13&gt;1,CONCATENATE("Information : ",Utilitaires!F13," sous-articles sont déclarés - ",Utilitaires!A13," -"),IF(Utilitaires!F13&gt;0,CONCATENATE("Information : ",Utilitaires!F13," sous-article  est déclaré - ",Utilitaires!A13," -"),""))</f>
        <v>Information : 14 sous-articles sont déclarés - en attente -</v>
      </c>
      <c r="B17" s="685"/>
      <c r="C17" s="685"/>
      <c r="D17" s="686"/>
      <c r="E17" s="695" t="s">
        <v>4</v>
      </c>
      <c r="F17" s="696"/>
      <c r="G17" s="344"/>
      <c r="H17" s="344"/>
      <c r="I17" s="345"/>
    </row>
    <row r="18" spans="1:9" ht="5.0999999999999996" customHeight="1">
      <c r="A18" s="346"/>
      <c r="B18" s="347"/>
      <c r="C18" s="347"/>
      <c r="D18" s="347"/>
      <c r="E18" s="346"/>
      <c r="F18" s="346"/>
      <c r="G18" s="347"/>
      <c r="H18" s="347"/>
      <c r="I18" s="348"/>
    </row>
    <row r="19" spans="1:9" s="135" customFormat="1" ht="15.95" customHeight="1">
      <c r="A19" s="358" t="str">
        <f>Evaluation!A70</f>
        <v>Art. 5</v>
      </c>
      <c r="B19" s="359" t="str">
        <f>Evaluation!B70</f>
        <v>Exigences techniques</v>
      </c>
      <c r="C19" s="360"/>
      <c r="D19" s="361"/>
      <c r="E19" s="360"/>
      <c r="F19" s="362" t="str">
        <f>F10</f>
        <v>Conformité moyenne :</v>
      </c>
      <c r="G19" s="363" t="str">
        <f>'Résultats Globaux'!$G$44</f>
        <v xml:space="preserve">  …</v>
      </c>
      <c r="H19" s="363"/>
      <c r="I19" s="364" t="str">
        <f>'Résultats Globaux'!F44</f>
        <v>en attente</v>
      </c>
    </row>
    <row r="20" spans="1:9" s="133" customFormat="1" ht="15.95" customHeight="1">
      <c r="A20" s="349" t="str">
        <f>IF(Utilitaires!E4&gt;1,CONCATENATE("Information : ",Utilitaires!E4," critères sont déclarés - ",Utilitaires!A4,"s -"),IF(Utilitaires!E4&gt;0,CONCATENATE("Information : ",Utilitaires!E4," critère est déclaré - ",Utilitaires!A4," -"),""))</f>
        <v/>
      </c>
      <c r="B20" s="350"/>
      <c r="C20" s="351"/>
      <c r="D20" s="352" t="str">
        <f>IF(Utilitaires!F2&gt;1,CONCATENATE("Attention : ",Utilitaires!E2," critères ne sont pas encore traités "),IF(Utilitaires!F2&gt;0,CONCATENATE("Attention : ",Utilitaires!F2," critère n'est pas encore traité "),""))</f>
        <v>Attention : 26 critères ne sont pas encore traités </v>
      </c>
      <c r="E20" s="687" t="s">
        <v>1</v>
      </c>
      <c r="F20" s="688"/>
      <c r="G20" s="688"/>
      <c r="H20" s="688"/>
      <c r="I20" s="689"/>
    </row>
    <row r="21" spans="1:9" s="133" customFormat="1" ht="90" customHeight="1">
      <c r="A21" s="353"/>
      <c r="B21" s="136"/>
      <c r="C21" s="136"/>
      <c r="D21" s="354"/>
      <c r="E21" s="690" t="s">
        <v>55</v>
      </c>
      <c r="F21" s="691"/>
      <c r="G21" s="691"/>
      <c r="H21" s="691"/>
      <c r="I21" s="692"/>
    </row>
    <row r="22" spans="1:9" s="133" customFormat="1" ht="15.95" customHeight="1">
      <c r="A22" s="353"/>
      <c r="B22" s="136"/>
      <c r="C22" s="136"/>
      <c r="D22" s="355"/>
      <c r="E22" s="681" t="s">
        <v>145</v>
      </c>
      <c r="F22" s="682"/>
      <c r="G22" s="682"/>
      <c r="H22" s="682"/>
      <c r="I22" s="683"/>
    </row>
    <row r="23" spans="1:9" s="133" customFormat="1" ht="27">
      <c r="A23" s="353"/>
      <c r="B23" s="136"/>
      <c r="C23" s="136"/>
      <c r="D23" s="355"/>
      <c r="E23" s="693" t="s">
        <v>168</v>
      </c>
      <c r="F23" s="694"/>
      <c r="G23" s="356" t="s">
        <v>169</v>
      </c>
      <c r="H23" s="356" t="s">
        <v>203</v>
      </c>
      <c r="I23" s="357" t="s">
        <v>204</v>
      </c>
    </row>
    <row r="24" spans="1:9" s="133" customFormat="1" ht="90" customHeight="1">
      <c r="A24" s="353"/>
      <c r="B24" s="136"/>
      <c r="C24" s="136"/>
      <c r="D24" s="355"/>
      <c r="E24" s="677" t="s">
        <v>2</v>
      </c>
      <c r="F24" s="589"/>
      <c r="G24" s="305"/>
      <c r="H24" s="305"/>
      <c r="I24" s="306"/>
    </row>
    <row r="25" spans="1:9" s="133" customFormat="1" ht="90" customHeight="1">
      <c r="A25" s="353"/>
      <c r="B25" s="136"/>
      <c r="C25" s="136"/>
      <c r="D25" s="355"/>
      <c r="E25" s="677" t="s">
        <v>3</v>
      </c>
      <c r="F25" s="589"/>
      <c r="G25" s="305"/>
      <c r="H25" s="305"/>
      <c r="I25" s="306"/>
    </row>
    <row r="26" spans="1:9" s="133" customFormat="1" ht="90" customHeight="1">
      <c r="A26" s="678" t="str">
        <f>IF(Utilitaires!G13&gt;1,CONCATENATE("Information : ",Utilitaires!G13," sous-articles sont déclarés - ",Utilitaires!A13," -"),IF(Utilitaires!G13&gt;0,CONCATENATE("Information : ",Utilitaires!G13," sous-article  est déclaré - ",Utilitaires!A13," -"),""))</f>
        <v>Information : 8 sous-articles sont déclarés - en attente -</v>
      </c>
      <c r="B26" s="679"/>
      <c r="C26" s="679"/>
      <c r="D26" s="680"/>
      <c r="E26" s="677" t="s">
        <v>4</v>
      </c>
      <c r="F26" s="589"/>
      <c r="G26" s="305"/>
      <c r="H26" s="305"/>
      <c r="I26" s="306"/>
    </row>
  </sheetData>
  <sheetProtection sheet="1" objects="1" scenarios="1" formatCells="0" formatColumns="0" formatRows="0"/>
  <mergeCells count="26">
    <mergeCell ref="E15:F15"/>
    <mergeCell ref="E25:F25"/>
    <mergeCell ref="E26:F26"/>
    <mergeCell ref="A26:D26"/>
    <mergeCell ref="E22:I22"/>
    <mergeCell ref="A17:D17"/>
    <mergeCell ref="E20:I20"/>
    <mergeCell ref="E21:I21"/>
    <mergeCell ref="E23:F23"/>
    <mergeCell ref="E24:F24"/>
    <mergeCell ref="E16:F16"/>
    <mergeCell ref="E17:F17"/>
    <mergeCell ref="A1:D1"/>
    <mergeCell ref="B6:D6"/>
    <mergeCell ref="B7:D7"/>
    <mergeCell ref="F6:I6"/>
    <mergeCell ref="E14:F14"/>
    <mergeCell ref="E5:I5"/>
    <mergeCell ref="A3:I3"/>
    <mergeCell ref="A5:D5"/>
    <mergeCell ref="F8:I8"/>
    <mergeCell ref="C8:D8"/>
    <mergeCell ref="F7:I7"/>
    <mergeCell ref="E11:I11"/>
    <mergeCell ref="E12:I12"/>
    <mergeCell ref="E13:I13"/>
  </mergeCells>
  <phoneticPr fontId="37" type="noConversion"/>
  <dataValidations count="2">
    <dataValidation allowBlank="1" showInputMessage="1" showErrorMessage="1" prompt="Indiquez brièvement le plan d'action prioritaire : objectifs, pilotage et planning" sqref="E15:E17 E24:E26"/>
    <dataValidation allowBlank="1" showInputMessage="1" showErrorMessage="1" prompt="Indiquez tous les enseignements tirés des résultats de l'autodiagnostic" sqref="E12 E21"/>
  </dataValidations>
  <hyperlinks>
    <hyperlink ref="A1" r:id="rId1"/>
  </hyperlinks>
  <printOptions horizontalCentered="1"/>
  <pageMargins left="0.51181102362204722" right="0.51181102362204722" top="0" bottom="0" header="0" footer="0"/>
  <pageSetup paperSize="9" scale="94" fitToHeight="0" orientation="landscape" horizontalDpi="4294967292" verticalDpi="4294967292" r:id="rId2"/>
  <headerFooter>
    <oddFooter>&amp;L&amp;"Arial Italique,Italique"&amp;6&amp;K000000Fichier : &amp;F &amp;C&amp;"Arial Italique,Italique"&amp;6&amp;K000000Onglet : &amp;A&amp;R&amp;"Arial Italique,Italique"&amp;6&amp;K000000Date d’impression : &amp;D - Page n° &amp;P/&amp;N</oddFooter>
  </headerFooter>
  <rowBreaks count="1" manualBreakCount="1">
    <brk id="17" max="16383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PageLayoutView="144" workbookViewId="0">
      <selection activeCell="E12" sqref="E12:K12"/>
    </sheetView>
  </sheetViews>
  <sheetFormatPr baseColWidth="10" defaultColWidth="10.6640625" defaultRowHeight="11.25"/>
  <cols>
    <col min="1" max="1" width="13.88671875" style="68" customWidth="1"/>
    <col min="2" max="2" width="20" style="68" customWidth="1"/>
    <col min="3" max="3" width="18.88671875" style="68" customWidth="1"/>
    <col min="4" max="4" width="0.33203125" style="68" customWidth="1"/>
    <col min="5" max="5" width="14.33203125" style="68" customWidth="1"/>
    <col min="6" max="6" width="5.109375" style="68" customWidth="1"/>
    <col min="7" max="8" width="8.5546875" style="68" customWidth="1"/>
    <col min="9" max="9" width="4.6640625" style="68" customWidth="1"/>
    <col min="10" max="10" width="8.44140625" style="68" customWidth="1"/>
    <col min="11" max="11" width="5.6640625" style="68" customWidth="1"/>
    <col min="12" max="12" width="22.88671875" style="68" customWidth="1"/>
    <col min="13" max="16384" width="10.6640625" style="68"/>
  </cols>
  <sheetData>
    <row r="1" spans="1:11" s="143" customFormat="1" ht="11.1" customHeight="1">
      <c r="A1" s="586" t="s">
        <v>309</v>
      </c>
      <c r="B1" s="586"/>
      <c r="C1" s="586"/>
      <c r="D1" s="126"/>
      <c r="E1" s="126"/>
      <c r="F1" s="126"/>
      <c r="G1" s="126"/>
      <c r="H1" s="126"/>
      <c r="I1" s="126"/>
      <c r="J1" s="126"/>
      <c r="K1" s="181" t="str">
        <f>'Mode d''emploi'!$I$1</f>
        <v xml:space="preserve">© GOSSIN Georgie
</v>
      </c>
    </row>
    <row r="2" spans="1:11" s="144" customFormat="1" ht="11.1" customHeight="1">
      <c r="A2" s="126" t="str">
        <f>'Mode d''emploi'!A2</f>
        <v>Document d'appui à la déclaration première partie de conformité à la norme ISO EN NF 22870: 2017</v>
      </c>
      <c r="B2" s="182"/>
      <c r="C2" s="182"/>
      <c r="D2" s="182"/>
      <c r="E2" s="182"/>
      <c r="F2" s="183"/>
      <c r="G2" s="183"/>
      <c r="H2" s="184"/>
      <c r="I2" s="184"/>
      <c r="J2" s="185"/>
      <c r="K2" s="184" t="s">
        <v>0</v>
      </c>
    </row>
    <row r="3" spans="1:11" s="65" customFormat="1" ht="23.1" customHeight="1">
      <c r="A3" s="374" t="s">
        <v>178</v>
      </c>
      <c r="B3" s="702" t="s">
        <v>358</v>
      </c>
      <c r="C3" s="702"/>
      <c r="D3" s="702"/>
      <c r="E3" s="702"/>
      <c r="F3" s="702"/>
      <c r="G3" s="702"/>
      <c r="H3" s="702"/>
      <c r="I3" s="702"/>
      <c r="J3" s="702"/>
      <c r="K3" s="703"/>
    </row>
    <row r="4" spans="1:11" s="377" customFormat="1" ht="5.0999999999999996" customHeight="1">
      <c r="A4" s="66"/>
      <c r="B4" s="66"/>
      <c r="C4" s="66"/>
      <c r="D4" s="45"/>
      <c r="E4" s="45"/>
      <c r="F4" s="45"/>
      <c r="G4" s="45"/>
      <c r="H4" s="45"/>
      <c r="I4" s="46"/>
      <c r="J4" s="46"/>
      <c r="K4" s="47"/>
    </row>
    <row r="5" spans="1:11" s="132" customFormat="1" ht="15.95" customHeight="1">
      <c r="A5" s="612" t="str">
        <f>'Résultats Globaux'!A5</f>
        <v>Informations sur l'organisme</v>
      </c>
      <c r="B5" s="613"/>
      <c r="C5" s="614"/>
      <c r="D5" s="612" t="str">
        <f>'Résultats Globaux'!E5</f>
        <v>Informations sur le diagnostic</v>
      </c>
      <c r="E5" s="613"/>
      <c r="F5" s="613"/>
      <c r="G5" s="613"/>
      <c r="H5" s="613"/>
      <c r="I5" s="613"/>
      <c r="J5" s="613"/>
      <c r="K5" s="614"/>
    </row>
    <row r="6" spans="1:11" s="133" customFormat="1" ht="15" customHeight="1">
      <c r="A6" s="401" t="str">
        <f>'Résultats Globaux'!A6:B6</f>
        <v>Organisme :</v>
      </c>
      <c r="B6" s="716" t="str">
        <f>'Résultats Globaux'!C6</f>
        <v/>
      </c>
      <c r="C6" s="717"/>
      <c r="D6" s="380"/>
      <c r="E6" s="405" t="str">
        <f>'Résultats Globaux'!E6</f>
        <v>Date :  </v>
      </c>
      <c r="F6" s="652" t="str">
        <f>'Résultats Globaux'!G6</f>
        <v/>
      </c>
      <c r="G6" s="652"/>
      <c r="H6" s="652"/>
      <c r="I6" s="652"/>
      <c r="J6" s="652"/>
      <c r="K6" s="653"/>
    </row>
    <row r="7" spans="1:11" s="133" customFormat="1" ht="15" customHeight="1">
      <c r="A7" s="401" t="str">
        <f>'Résultats Globaux'!A7:B7</f>
        <v xml:space="preserve">Responsable du SMQ : </v>
      </c>
      <c r="B7" s="716" t="str">
        <f>'Résultats Globaux'!C7</f>
        <v/>
      </c>
      <c r="C7" s="717"/>
      <c r="D7" s="380"/>
      <c r="E7" s="405" t="str">
        <f>'Résultats Globaux'!E7</f>
        <v>Animateur du diagnostic : </v>
      </c>
      <c r="F7" s="666" t="str">
        <f>'Résultats Globaux'!G7</f>
        <v/>
      </c>
      <c r="G7" s="666"/>
      <c r="H7" s="666"/>
      <c r="I7" s="666"/>
      <c r="J7" s="666"/>
      <c r="K7" s="667"/>
    </row>
    <row r="8" spans="1:11" s="133" customFormat="1" ht="15" customHeight="1">
      <c r="A8" s="402" t="str">
        <f>'Résultats Globaux'!A8:B8</f>
        <v>Contact (Tél et Email) :</v>
      </c>
      <c r="B8" s="378" t="str">
        <f>'Résultats Globaux'!C8</f>
        <v>tél</v>
      </c>
      <c r="C8" s="379" t="str">
        <f>'Résultats Globaux'!D8</f>
        <v>email</v>
      </c>
      <c r="D8" s="704" t="str">
        <f>'Résultats Globaux'!E8</f>
        <v>L'équipe de diagnostic :</v>
      </c>
      <c r="E8" s="705"/>
      <c r="F8" s="662" t="str">
        <f>'Résultats Globaux'!G8</f>
        <v/>
      </c>
      <c r="G8" s="662"/>
      <c r="H8" s="662"/>
      <c r="I8" s="662"/>
      <c r="J8" s="662"/>
      <c r="K8" s="663"/>
    </row>
    <row r="9" spans="1:11" s="37" customFormat="1" ht="6.95" customHeight="1">
      <c r="A9" s="706"/>
      <c r="B9" s="706"/>
      <c r="C9" s="706"/>
      <c r="D9" s="706"/>
      <c r="E9" s="706"/>
      <c r="F9" s="706"/>
      <c r="G9" s="706"/>
      <c r="H9" s="706"/>
      <c r="I9" s="706"/>
      <c r="J9" s="706"/>
      <c r="K9" s="706"/>
    </row>
    <row r="10" spans="1:11" s="37" customFormat="1" ht="35.1" customHeight="1">
      <c r="A10" s="724" t="s">
        <v>359</v>
      </c>
      <c r="B10" s="725"/>
      <c r="C10" s="725"/>
      <c r="D10" s="725"/>
      <c r="E10" s="725"/>
      <c r="F10" s="725"/>
      <c r="G10" s="725"/>
      <c r="H10" s="381" t="str">
        <f>IFERROR(AVERAGE(I20:I26),"")</f>
        <v/>
      </c>
      <c r="I10" s="707" t="str">
        <f>IFERROR(VLOOKUP(F10,Utilitaires!$A$11:$B$16,2),"")</f>
        <v/>
      </c>
      <c r="J10" s="707"/>
      <c r="K10" s="708"/>
    </row>
    <row r="11" spans="1:11" s="37" customFormat="1" ht="15.95" customHeight="1">
      <c r="A11" s="729"/>
      <c r="B11" s="730"/>
      <c r="C11" s="730"/>
      <c r="D11" s="731"/>
      <c r="E11" s="709" t="s">
        <v>1</v>
      </c>
      <c r="F11" s="643"/>
      <c r="G11" s="643"/>
      <c r="H11" s="643"/>
      <c r="I11" s="643"/>
      <c r="J11" s="643"/>
      <c r="K11" s="644"/>
    </row>
    <row r="12" spans="1:11" s="37" customFormat="1" ht="65.099999999999994" customHeight="1">
      <c r="A12" s="382"/>
      <c r="B12" s="243"/>
      <c r="C12" s="243"/>
      <c r="D12" s="383"/>
      <c r="E12" s="710" t="s">
        <v>55</v>
      </c>
      <c r="F12" s="645"/>
      <c r="G12" s="645"/>
      <c r="H12" s="645"/>
      <c r="I12" s="645"/>
      <c r="J12" s="645"/>
      <c r="K12" s="646"/>
    </row>
    <row r="13" spans="1:11" ht="15.95" customHeight="1">
      <c r="A13" s="711"/>
      <c r="B13" s="712"/>
      <c r="C13" s="712"/>
      <c r="D13" s="713"/>
      <c r="E13" s="590" t="s">
        <v>199</v>
      </c>
      <c r="F13" s="591"/>
      <c r="G13" s="591"/>
      <c r="H13" s="591"/>
      <c r="I13" s="591"/>
      <c r="J13" s="591"/>
      <c r="K13" s="592"/>
    </row>
    <row r="14" spans="1:11" ht="42.95" customHeight="1">
      <c r="A14" s="711"/>
      <c r="B14" s="712"/>
      <c r="C14" s="712"/>
      <c r="D14" s="713"/>
      <c r="E14" s="732" t="s">
        <v>147</v>
      </c>
      <c r="F14" s="714"/>
      <c r="G14" s="384" t="s">
        <v>148</v>
      </c>
      <c r="H14" s="384" t="s">
        <v>198</v>
      </c>
      <c r="I14" s="714" t="s">
        <v>200</v>
      </c>
      <c r="J14" s="714"/>
      <c r="K14" s="715"/>
    </row>
    <row r="15" spans="1:11" ht="65.099999999999994" customHeight="1">
      <c r="A15" s="711"/>
      <c r="B15" s="712"/>
      <c r="C15" s="712"/>
      <c r="D15" s="713"/>
      <c r="E15" s="726" t="s">
        <v>2</v>
      </c>
      <c r="F15" s="727"/>
      <c r="G15" s="385"/>
      <c r="H15" s="385"/>
      <c r="I15" s="698"/>
      <c r="J15" s="698"/>
      <c r="K15" s="699"/>
    </row>
    <row r="16" spans="1:11" ht="65.099999999999994" customHeight="1">
      <c r="A16" s="711"/>
      <c r="B16" s="712"/>
      <c r="C16" s="712"/>
      <c r="D16" s="713"/>
      <c r="E16" s="719" t="s">
        <v>3</v>
      </c>
      <c r="F16" s="720"/>
      <c r="G16" s="385"/>
      <c r="H16" s="385"/>
      <c r="I16" s="698"/>
      <c r="J16" s="698"/>
      <c r="K16" s="699"/>
    </row>
    <row r="17" spans="1:11" ht="65.099999999999994" customHeight="1">
      <c r="A17" s="721"/>
      <c r="B17" s="722"/>
      <c r="C17" s="722"/>
      <c r="D17" s="723"/>
      <c r="E17" s="719" t="s">
        <v>4</v>
      </c>
      <c r="F17" s="720"/>
      <c r="G17" s="385"/>
      <c r="H17" s="385"/>
      <c r="I17" s="698"/>
      <c r="J17" s="698"/>
      <c r="K17" s="699"/>
    </row>
    <row r="18" spans="1:11" ht="8.1" customHeight="1">
      <c r="A18" s="728"/>
      <c r="B18" s="728"/>
      <c r="C18" s="728"/>
      <c r="D18" s="728"/>
      <c r="E18" s="728"/>
      <c r="F18" s="728"/>
      <c r="G18" s="728"/>
      <c r="H18" s="728"/>
      <c r="I18" s="728"/>
      <c r="J18" s="728"/>
      <c r="K18" s="728"/>
    </row>
    <row r="19" spans="1:11" s="133" customFormat="1" ht="39.950000000000003" customHeight="1">
      <c r="A19" s="387" t="s">
        <v>121</v>
      </c>
      <c r="B19" s="388" t="s">
        <v>201</v>
      </c>
      <c r="C19" s="386" t="s">
        <v>197</v>
      </c>
      <c r="D19" s="718" t="s">
        <v>179</v>
      </c>
      <c r="E19" s="718"/>
      <c r="F19" s="388" t="s">
        <v>122</v>
      </c>
      <c r="G19" s="388" t="s">
        <v>123</v>
      </c>
      <c r="H19" s="388" t="s">
        <v>180</v>
      </c>
      <c r="I19" s="388" t="s">
        <v>11</v>
      </c>
      <c r="J19" s="701" t="s">
        <v>12</v>
      </c>
      <c r="K19" s="701"/>
    </row>
    <row r="20" spans="1:11" s="133" customFormat="1" ht="50.1" customHeight="1">
      <c r="A20" s="389" t="s">
        <v>212</v>
      </c>
      <c r="B20" s="390" t="s">
        <v>310</v>
      </c>
      <c r="C20" s="391"/>
      <c r="D20" s="697"/>
      <c r="E20" s="697"/>
      <c r="F20" s="395">
        <v>5.0999999999999996</v>
      </c>
      <c r="G20" s="392" t="s">
        <v>266</v>
      </c>
      <c r="H20" s="393" t="str">
        <f>IFERROR(VLOOKUP(I20,Utilitaires!$A$22:$E33,4),"")</f>
        <v/>
      </c>
      <c r="I20" s="394" t="str">
        <f>IFERROR(AVERAGE(Evaluation!D72,Evaluation!D73,Evaluation!D74),"")</f>
        <v/>
      </c>
      <c r="J20" s="700" t="str">
        <f>IFERROR(VLOOKUP(I20,Utilitaires!$A$11:$E$33,5),"")</f>
        <v/>
      </c>
      <c r="K20" s="700"/>
    </row>
    <row r="21" spans="1:11" s="133" customFormat="1" ht="50.1" customHeight="1">
      <c r="A21" s="389" t="s">
        <v>213</v>
      </c>
      <c r="B21" s="390" t="s">
        <v>311</v>
      </c>
      <c r="C21" s="391"/>
      <c r="D21" s="697"/>
      <c r="E21" s="697"/>
      <c r="F21" s="395" t="s">
        <v>276</v>
      </c>
      <c r="G21" s="392" t="s">
        <v>277</v>
      </c>
      <c r="H21" s="393" t="str">
        <f>IFERROR(VLOOKUP(I21,Utilitaires!$A$22:$E34,4),"")</f>
        <v/>
      </c>
      <c r="I21" s="394" t="str">
        <f>IFERROR(AVERAGE(Evaluation!D17,Evaluation!D26,Evaluation!D38,Evaluation!D57,Evaluation!D58),"")</f>
        <v/>
      </c>
      <c r="J21" s="700" t="str">
        <f>IFERROR(VLOOKUP(I21,Utilitaires!$A$11:$E$33,5),"")</f>
        <v/>
      </c>
      <c r="K21" s="700"/>
    </row>
    <row r="22" spans="1:11" s="37" customFormat="1" ht="50.1" customHeight="1">
      <c r="A22" s="389" t="s">
        <v>267</v>
      </c>
      <c r="B22" s="390" t="s">
        <v>312</v>
      </c>
      <c r="C22" s="396"/>
      <c r="D22" s="697"/>
      <c r="E22" s="697"/>
      <c r="F22" s="395" t="s">
        <v>94</v>
      </c>
      <c r="G22" s="397">
        <v>41</v>
      </c>
      <c r="H22" s="393" t="str">
        <f>IFERROR(VLOOKUP(I22,Utilitaires!$A$22:$E37,4),"")</f>
        <v/>
      </c>
      <c r="I22" s="394" t="str">
        <f>IFERROR(AVERAGE(Evaluation!D69),"")</f>
        <v/>
      </c>
      <c r="J22" s="700" t="str">
        <f>IFERROR(VLOOKUP(I22,Utilitaires!$A$11:$E$33,5),"")</f>
        <v/>
      </c>
      <c r="K22" s="700"/>
    </row>
    <row r="23" spans="1:11" s="37" customFormat="1" ht="50.1" customHeight="1">
      <c r="A23" s="389" t="s">
        <v>272</v>
      </c>
      <c r="B23" s="390" t="s">
        <v>313</v>
      </c>
      <c r="C23" s="398"/>
      <c r="D23" s="697"/>
      <c r="E23" s="697"/>
      <c r="F23" s="395" t="s">
        <v>278</v>
      </c>
      <c r="G23" s="392" t="s">
        <v>268</v>
      </c>
      <c r="H23" s="393" t="str">
        <f>IFERROR(VLOOKUP(I23,Utilitaires!$A$22:$E38,4),"")</f>
        <v/>
      </c>
      <c r="I23" s="394" t="str">
        <f>IFERROR(AVERAGE(Evaluation!D40,Evaluation!D42,Evaluation!D44,Evaluation!D48,Evaluation!D51),"")</f>
        <v/>
      </c>
      <c r="J23" s="700" t="str">
        <f>IFERROR(VLOOKUP(I23,Utilitaires!$A$11:$E$33,5),"")</f>
        <v/>
      </c>
      <c r="K23" s="700"/>
    </row>
    <row r="24" spans="1:11" s="37" customFormat="1" ht="50.1" customHeight="1">
      <c r="A24" s="389" t="s">
        <v>273</v>
      </c>
      <c r="B24" s="390" t="s">
        <v>314</v>
      </c>
      <c r="C24" s="398"/>
      <c r="D24" s="697"/>
      <c r="E24" s="697"/>
      <c r="F24" s="395">
        <v>5.2</v>
      </c>
      <c r="G24" s="392" t="s">
        <v>269</v>
      </c>
      <c r="H24" s="393" t="str">
        <f>IFERROR(VLOOKUP(I24,Utilitaires!$A$22:$E39,4),"")</f>
        <v/>
      </c>
      <c r="I24" s="394" t="str">
        <f>IFERROR(AVERAGE(Evaluation!D78,Evaluation!D81,Evaluation!D32,Evaluation!D83),"")</f>
        <v/>
      </c>
      <c r="J24" s="700" t="str">
        <f>IFERROR(VLOOKUP(I24,Utilitaires!$A$11:$E$33,5),"")</f>
        <v/>
      </c>
      <c r="K24" s="700"/>
    </row>
    <row r="25" spans="1:11" s="37" customFormat="1" ht="50.1" customHeight="1">
      <c r="A25" s="389" t="s">
        <v>274</v>
      </c>
      <c r="B25" s="390" t="s">
        <v>315</v>
      </c>
      <c r="C25" s="399"/>
      <c r="D25" s="697"/>
      <c r="E25" s="697"/>
      <c r="F25" s="395" t="s">
        <v>279</v>
      </c>
      <c r="G25" s="392" t="s">
        <v>270</v>
      </c>
      <c r="H25" s="393" t="str">
        <f>IFERROR(VLOOKUP(I25,Utilitaires!$A$22:$E40,4),"")</f>
        <v/>
      </c>
      <c r="I25" s="394" t="str">
        <f>IFERROR(AVERAGE(Evaluation!D85,Evaluation!D86,Evaluation!D92,Evaluation!D94),"")</f>
        <v/>
      </c>
      <c r="J25" s="700" t="str">
        <f>IFERROR(VLOOKUP(I25,Utilitaires!$A$11:$E$33,5),"")</f>
        <v/>
      </c>
      <c r="K25" s="700"/>
    </row>
    <row r="26" spans="1:11" s="37" customFormat="1" ht="50.1" customHeight="1">
      <c r="A26" s="389" t="s">
        <v>275</v>
      </c>
      <c r="B26" s="400" t="s">
        <v>316</v>
      </c>
      <c r="C26" s="396"/>
      <c r="D26" s="697"/>
      <c r="E26" s="697"/>
      <c r="F26" s="395" t="s">
        <v>280</v>
      </c>
      <c r="G26" s="392" t="s">
        <v>271</v>
      </c>
      <c r="H26" s="393" t="str">
        <f>IFERROR(VLOOKUP(I26,Utilitaires!$A$22:$E42,4),"")</f>
        <v/>
      </c>
      <c r="I26" s="394" t="str">
        <f>IFERROR(AVERAGE(Evaluation!D100,Evaluation!D103),"")</f>
        <v/>
      </c>
      <c r="J26" s="700" t="str">
        <f>IFERROR(VLOOKUP(I26,Utilitaires!$A$11:$E$33,5),"")</f>
        <v/>
      </c>
      <c r="K26" s="700"/>
    </row>
  </sheetData>
  <sheetProtection sheet="1" objects="1" scenarios="1" formatCells="0" formatColumns="0" formatRows="0"/>
  <mergeCells count="47">
    <mergeCell ref="F7:K7"/>
    <mergeCell ref="F8:K8"/>
    <mergeCell ref="D19:E19"/>
    <mergeCell ref="E17:F17"/>
    <mergeCell ref="A17:D17"/>
    <mergeCell ref="A10:G10"/>
    <mergeCell ref="E16:F16"/>
    <mergeCell ref="E15:F15"/>
    <mergeCell ref="A15:D15"/>
    <mergeCell ref="A18:K18"/>
    <mergeCell ref="A11:D11"/>
    <mergeCell ref="E13:K13"/>
    <mergeCell ref="E14:F14"/>
    <mergeCell ref="A13:D13"/>
    <mergeCell ref="A14:D14"/>
    <mergeCell ref="D21:E21"/>
    <mergeCell ref="D22:E22"/>
    <mergeCell ref="B3:K3"/>
    <mergeCell ref="D5:K5"/>
    <mergeCell ref="A5:C5"/>
    <mergeCell ref="D8:E8"/>
    <mergeCell ref="A9:K9"/>
    <mergeCell ref="I10:K10"/>
    <mergeCell ref="E11:K11"/>
    <mergeCell ref="E12:K12"/>
    <mergeCell ref="A16:D16"/>
    <mergeCell ref="I14:K14"/>
    <mergeCell ref="I15:K15"/>
    <mergeCell ref="I16:K16"/>
    <mergeCell ref="B6:C6"/>
    <mergeCell ref="B7:C7"/>
    <mergeCell ref="F6:K6"/>
    <mergeCell ref="A1:C1"/>
    <mergeCell ref="D26:E26"/>
    <mergeCell ref="I17:K17"/>
    <mergeCell ref="J25:K25"/>
    <mergeCell ref="J26:K26"/>
    <mergeCell ref="J19:K19"/>
    <mergeCell ref="J20:K20"/>
    <mergeCell ref="J21:K21"/>
    <mergeCell ref="J22:K22"/>
    <mergeCell ref="J23:K23"/>
    <mergeCell ref="J24:K24"/>
    <mergeCell ref="D23:E23"/>
    <mergeCell ref="D24:E24"/>
    <mergeCell ref="D25:E25"/>
    <mergeCell ref="D20:E20"/>
  </mergeCells>
  <phoneticPr fontId="37" type="noConversion"/>
  <dataValidations count="1">
    <dataValidation allowBlank="1" showInputMessage="1" showErrorMessage="1" prompt="Indiquez brièvement le plan d'action prioritaire : objectifs, pilotage et planning" sqref="E15:E17"/>
  </dataValidations>
  <hyperlinks>
    <hyperlink ref="A1" r:id="rId1"/>
  </hyperlinks>
  <printOptions horizontalCentered="1" verticalCentered="1"/>
  <pageMargins left="0.39370078740157483" right="0.39370078740157483" top="0" bottom="0" header="0" footer="0"/>
  <pageSetup paperSize="9" orientation="landscape" r:id="rId2"/>
  <headerFooter>
    <oddFooter>&amp;L&amp;"Arial Italique,Italique"&amp;6&amp;K000000Fichier : &amp;F &amp;C&amp;"Arial Italique,Italique"&amp;6&amp;K000000Onglet : &amp;A&amp;R&amp;"Arial Italique,Italique"&amp;6&amp;K000000Date d’impression : &amp;D - Page n° &amp;P/&amp;N</oddFooter>
  </headerFooter>
  <rowBreaks count="1" manualBreakCount="1">
    <brk id="17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78"/>
  <sheetViews>
    <sheetView zoomScaleNormal="115" zoomScalePageLayoutView="55" workbookViewId="0">
      <selection activeCell="D20" sqref="D20:F20"/>
    </sheetView>
  </sheetViews>
  <sheetFormatPr baseColWidth="10" defaultRowHeight="15"/>
  <cols>
    <col min="1" max="3" width="11.88671875" customWidth="1"/>
    <col min="4" max="4" width="11" customWidth="1"/>
    <col min="5" max="5" width="15.44140625" customWidth="1"/>
    <col min="6" max="6" width="15.33203125" customWidth="1"/>
  </cols>
  <sheetData>
    <row r="1" spans="1:6" s="163" customFormat="1" ht="13.5" customHeight="1">
      <c r="A1" s="586" t="s">
        <v>309</v>
      </c>
      <c r="B1" s="586"/>
      <c r="C1" s="586"/>
      <c r="D1" s="586"/>
      <c r="E1" s="162"/>
      <c r="F1" s="157" t="str">
        <f>'Mode d''emploi'!$I$1</f>
        <v xml:space="preserve">© GOSSIN Georgie
</v>
      </c>
    </row>
    <row r="2" spans="1:6" s="161" customFormat="1" ht="23.1" customHeight="1">
      <c r="A2" s="159" t="s">
        <v>23</v>
      </c>
      <c r="B2" s="53"/>
      <c r="C2" s="54"/>
      <c r="D2" s="54"/>
      <c r="E2" s="54"/>
      <c r="F2" s="160" t="s">
        <v>24</v>
      </c>
    </row>
    <row r="3" spans="1:6" s="21" customFormat="1" ht="12.95" customHeight="1">
      <c r="A3" s="734" t="s">
        <v>207</v>
      </c>
      <c r="B3" s="735"/>
      <c r="C3" s="736"/>
      <c r="D3" s="736"/>
      <c r="E3" s="736"/>
      <c r="F3" s="737"/>
    </row>
    <row r="4" spans="1:6" s="158" customFormat="1" ht="12.95" customHeight="1">
      <c r="A4" s="738" t="s">
        <v>206</v>
      </c>
      <c r="B4" s="739"/>
      <c r="C4" s="740"/>
      <c r="D4" s="740"/>
      <c r="E4" s="740"/>
      <c r="F4" s="741"/>
    </row>
    <row r="5" spans="1:6" s="21" customFormat="1" ht="12.95" customHeight="1">
      <c r="A5" s="742" t="s">
        <v>25</v>
      </c>
      <c r="B5" s="743"/>
      <c r="C5" s="743"/>
      <c r="D5" s="742" t="s">
        <v>208</v>
      </c>
      <c r="E5" s="743"/>
      <c r="F5" s="744"/>
    </row>
    <row r="6" spans="1:6" s="158" customFormat="1" ht="14.25" customHeight="1">
      <c r="A6" s="745" t="str">
        <f>IF(A32="","Date de la déclaration + 1 an",A32+364)</f>
        <v>Date de la déclaration + 1 an</v>
      </c>
      <c r="B6" s="746"/>
      <c r="C6" s="746"/>
      <c r="D6" s="747" t="str">
        <f>IF(A32="","remplir la cellule de date de la déclaration",IF(ISERROR(YEAR(A32)),"date de la déclaration invalide",CONCATENATE("Autodeclaration_ISO_17050_sur_ISO_22870_le_",YEAR(A32),"_",MONTH(A32),"_",DAY(A32))))</f>
        <v>remplir la cellule de date de la déclaration</v>
      </c>
      <c r="E6" s="748"/>
      <c r="F6" s="749"/>
    </row>
    <row r="7" spans="1:6" ht="12" customHeight="1">
      <c r="A7" s="733"/>
      <c r="B7" s="733"/>
      <c r="C7" s="733"/>
      <c r="D7" s="733"/>
      <c r="E7" s="733"/>
      <c r="F7" s="733"/>
    </row>
    <row r="8" spans="1:6" ht="30.75" customHeight="1">
      <c r="A8" s="750" t="s">
        <v>360</v>
      </c>
      <c r="B8" s="751"/>
      <c r="C8" s="752"/>
      <c r="D8" s="752"/>
      <c r="E8" s="752"/>
      <c r="F8" s="753"/>
    </row>
    <row r="9" spans="1:6" ht="27" customHeight="1">
      <c r="A9" s="754" t="str">
        <f>IF('Mode d''emploi'!D6="","",'Mode d''emploi'!D6)</f>
        <v/>
      </c>
      <c r="B9" s="755"/>
      <c r="C9" s="756"/>
      <c r="D9" s="756"/>
      <c r="E9" s="756"/>
      <c r="F9" s="757"/>
    </row>
    <row r="10" spans="1:6" ht="30.95" customHeight="1">
      <c r="A10" s="758" t="s">
        <v>317</v>
      </c>
      <c r="B10" s="759"/>
      <c r="C10" s="760"/>
      <c r="D10" s="760"/>
      <c r="E10" s="760"/>
      <c r="F10" s="761"/>
    </row>
    <row r="11" spans="1:6" ht="48.95" customHeight="1">
      <c r="A11" s="762" t="s">
        <v>26</v>
      </c>
      <c r="B11" s="763"/>
      <c r="C11" s="764"/>
      <c r="D11" s="764"/>
      <c r="E11" s="764"/>
      <c r="F11" s="765"/>
    </row>
    <row r="12" spans="1:6" ht="15.95" customHeight="1">
      <c r="A12" s="766" t="s">
        <v>63</v>
      </c>
      <c r="B12" s="767"/>
      <c r="C12" s="767"/>
      <c r="D12" s="767"/>
      <c r="E12" s="51" t="s">
        <v>27</v>
      </c>
      <c r="F12" s="52" t="s">
        <v>174</v>
      </c>
    </row>
    <row r="13" spans="1:6" ht="27" customHeight="1">
      <c r="A13" s="768" t="s">
        <v>64</v>
      </c>
      <c r="B13" s="769"/>
      <c r="C13" s="769"/>
      <c r="D13" s="769"/>
      <c r="E13" s="145" t="str">
        <f>IF(COUNTIFS(F14:F15,Utilitaires!A13)&gt;0,"",'Résultats Globaux'!G28)</f>
        <v/>
      </c>
      <c r="F13" s="146" t="str">
        <f>IF(AND(MIN(E14:E15)&gt;='Mode d''emploi'!$E$26,E13&lt;&gt;""),'Résultats Globaux'!E28,"Non déclarable")</f>
        <v>Non déclarable</v>
      </c>
    </row>
    <row r="14" spans="1:6" ht="27" customHeight="1">
      <c r="A14" s="150" t="str">
        <f>'Résultats Globaux'!A29</f>
        <v>Art. 4</v>
      </c>
      <c r="B14" s="151" t="str">
        <f>'Résultats Globaux'!B29</f>
        <v>Exigences relatives au management</v>
      </c>
      <c r="C14" s="152"/>
      <c r="D14" s="152"/>
      <c r="E14" s="153" t="str">
        <f>'Résultats Globaux'!G29</f>
        <v xml:space="preserve">  …</v>
      </c>
      <c r="F14" s="154" t="str">
        <f>'Résultats Globaux'!F29</f>
        <v>en attente</v>
      </c>
    </row>
    <row r="15" spans="1:6" ht="27" customHeight="1">
      <c r="A15" s="147" t="str">
        <f>'Résultats Globaux'!A44</f>
        <v>Art. 5</v>
      </c>
      <c r="B15" s="148" t="str">
        <f>'Résultats Globaux'!B44</f>
        <v>Exigences techniques</v>
      </c>
      <c r="C15" s="149"/>
      <c r="D15" s="149"/>
      <c r="E15" s="155" t="str">
        <f>'Résultats Globaux'!G44</f>
        <v xml:space="preserve">  …</v>
      </c>
      <c r="F15" s="156" t="str">
        <f>'Résultats Globaux'!F44</f>
        <v>en attente</v>
      </c>
    </row>
    <row r="16" spans="1:6" ht="6.95" customHeight="1">
      <c r="A16" s="779"/>
      <c r="B16" s="779"/>
      <c r="C16" s="779"/>
      <c r="D16" s="779"/>
      <c r="E16" s="779"/>
      <c r="F16" s="779"/>
    </row>
    <row r="17" spans="1:6" ht="14.1" customHeight="1">
      <c r="A17" s="770" t="s">
        <v>209</v>
      </c>
      <c r="B17" s="771"/>
      <c r="C17" s="772"/>
      <c r="D17" s="772"/>
      <c r="E17" s="772"/>
      <c r="F17" s="773"/>
    </row>
    <row r="18" spans="1:6" s="68" customFormat="1" ht="14.1" customHeight="1">
      <c r="A18" s="738" t="s">
        <v>210</v>
      </c>
      <c r="B18" s="739"/>
      <c r="C18" s="774"/>
      <c r="D18" s="774"/>
      <c r="E18" s="774"/>
      <c r="F18" s="775"/>
    </row>
    <row r="19" spans="1:6" s="56" customFormat="1" ht="21" customHeight="1">
      <c r="A19" s="776" t="s">
        <v>28</v>
      </c>
      <c r="B19" s="743"/>
      <c r="C19" s="743"/>
      <c r="D19" s="776" t="s">
        <v>29</v>
      </c>
      <c r="E19" s="777"/>
      <c r="F19" s="778"/>
    </row>
    <row r="20" spans="1:6" ht="51" customHeight="1">
      <c r="A20" s="780" t="s">
        <v>361</v>
      </c>
      <c r="B20" s="781"/>
      <c r="C20" s="781"/>
      <c r="D20" s="782" t="s">
        <v>30</v>
      </c>
      <c r="E20" s="783"/>
      <c r="F20" s="784"/>
    </row>
    <row r="21" spans="1:6" ht="33.950000000000003" customHeight="1">
      <c r="A21" s="785" t="s">
        <v>31</v>
      </c>
      <c r="B21" s="786"/>
      <c r="C21" s="786"/>
      <c r="D21" s="787" t="s">
        <v>205</v>
      </c>
      <c r="E21" s="788"/>
      <c r="F21" s="789"/>
    </row>
    <row r="22" spans="1:6" ht="9" customHeight="1">
      <c r="A22" s="779"/>
      <c r="B22" s="779"/>
      <c r="C22" s="779"/>
      <c r="D22" s="779"/>
      <c r="E22" s="779"/>
      <c r="F22" s="779"/>
    </row>
    <row r="23" spans="1:6" ht="24.95" customHeight="1">
      <c r="A23" s="790" t="s">
        <v>32</v>
      </c>
      <c r="B23" s="791"/>
      <c r="C23" s="791"/>
      <c r="D23" s="792"/>
      <c r="E23" s="792"/>
      <c r="F23" s="793"/>
    </row>
    <row r="24" spans="1:6" s="92" customFormat="1" ht="12" customHeight="1">
      <c r="A24" s="809" t="s">
        <v>172</v>
      </c>
      <c r="B24" s="810"/>
      <c r="C24" s="811"/>
      <c r="D24" s="812" t="s">
        <v>173</v>
      </c>
      <c r="E24" s="810"/>
      <c r="F24" s="813"/>
    </row>
    <row r="25" spans="1:6" s="158" customFormat="1" ht="12" customHeight="1">
      <c r="A25" s="794"/>
      <c r="B25" s="842"/>
      <c r="C25" s="795"/>
      <c r="D25" s="843" t="str">
        <f>IF('Mode d''emploi'!D6="","",'Mode d''emploi'!D6)</f>
        <v/>
      </c>
      <c r="E25" s="844"/>
      <c r="F25" s="845"/>
    </row>
    <row r="26" spans="1:6" s="92" customFormat="1" ht="12" customHeight="1">
      <c r="A26" s="807" t="s">
        <v>33</v>
      </c>
      <c r="B26" s="805"/>
      <c r="C26" s="808"/>
      <c r="D26" s="804" t="s">
        <v>33</v>
      </c>
      <c r="E26" s="805"/>
      <c r="F26" s="806"/>
    </row>
    <row r="27" spans="1:6" s="158" customFormat="1" ht="12" customHeight="1">
      <c r="A27" s="794"/>
      <c r="B27" s="795"/>
      <c r="C27" s="795"/>
      <c r="D27" s="796" t="str">
        <f>IF('Mode d''emploi'!D7="","",'Mode d''emploi'!D7)</f>
        <v/>
      </c>
      <c r="E27" s="797"/>
      <c r="F27" s="798"/>
    </row>
    <row r="28" spans="1:6" s="158" customFormat="1" ht="23.1" customHeight="1">
      <c r="A28" s="799"/>
      <c r="B28" s="800"/>
      <c r="C28" s="800"/>
      <c r="D28" s="801"/>
      <c r="E28" s="802"/>
      <c r="F28" s="803"/>
    </row>
    <row r="29" spans="1:6" s="158" customFormat="1" ht="27" customHeight="1">
      <c r="A29" s="829"/>
      <c r="B29" s="830"/>
      <c r="C29" s="830"/>
      <c r="D29" s="831"/>
      <c r="E29" s="832"/>
      <c r="F29" s="833"/>
    </row>
    <row r="30" spans="1:6" s="158" customFormat="1" ht="12.95" customHeight="1">
      <c r="A30" s="829"/>
      <c r="B30" s="830"/>
      <c r="C30" s="830"/>
      <c r="D30" s="834" t="str">
        <f>IF('Mode d''emploi'!D8="","",'Mode d''emploi'!D8)</f>
        <v>email</v>
      </c>
      <c r="E30" s="835"/>
      <c r="F30" s="480" t="str">
        <f>IF('Mode d''emploi'!H8="","",'Mode d''emploi'!H8)</f>
        <v>tél</v>
      </c>
    </row>
    <row r="31" spans="1:6" s="92" customFormat="1" ht="12.95" customHeight="1">
      <c r="A31" s="824" t="s">
        <v>34</v>
      </c>
      <c r="B31" s="825"/>
      <c r="C31" s="826"/>
      <c r="D31" s="827" t="s">
        <v>35</v>
      </c>
      <c r="E31" s="825"/>
      <c r="F31" s="828"/>
    </row>
    <row r="32" spans="1:6" s="158" customFormat="1" ht="12.95" customHeight="1">
      <c r="A32" s="836"/>
      <c r="B32" s="837"/>
      <c r="C32" s="838"/>
      <c r="D32" s="839" t="str">
        <f>IF(Evaluation!C5="","pas de date d'évaluation pour l'instant",Evaluation!C5)</f>
        <v>pas de date d'évaluation pour l'instant</v>
      </c>
      <c r="E32" s="840"/>
      <c r="F32" s="841"/>
    </row>
    <row r="33" spans="1:6" s="92" customFormat="1" ht="12.95" customHeight="1">
      <c r="A33" s="822" t="s">
        <v>36</v>
      </c>
      <c r="B33" s="820"/>
      <c r="C33" s="823"/>
      <c r="D33" s="819" t="s">
        <v>36</v>
      </c>
      <c r="E33" s="820"/>
      <c r="F33" s="821"/>
    </row>
    <row r="34" spans="1:6" ht="87.95" customHeight="1">
      <c r="A34" s="814"/>
      <c r="B34" s="815"/>
      <c r="C34" s="816"/>
      <c r="D34" s="817"/>
      <c r="E34" s="815"/>
      <c r="F34" s="818"/>
    </row>
    <row r="35" spans="1:6" s="27" customFormat="1">
      <c r="A35" s="30"/>
      <c r="B35" s="30"/>
      <c r="C35" s="30"/>
      <c r="D35" s="30"/>
      <c r="E35" s="30"/>
      <c r="F35" s="30"/>
    </row>
    <row r="36" spans="1:6" s="27" customFormat="1"/>
    <row r="37" spans="1:6" s="27" customFormat="1"/>
    <row r="38" spans="1:6" s="27" customFormat="1"/>
    <row r="39" spans="1:6" s="27" customFormat="1"/>
    <row r="40" spans="1:6" s="27" customFormat="1"/>
    <row r="41" spans="1:6" s="27" customFormat="1"/>
    <row r="42" spans="1:6" s="27" customFormat="1"/>
    <row r="43" spans="1:6" s="27" customFormat="1"/>
    <row r="44" spans="1:6" s="27" customFormat="1"/>
    <row r="45" spans="1:6" s="27" customFormat="1"/>
    <row r="46" spans="1:6" s="27" customFormat="1"/>
    <row r="47" spans="1:6" s="27" customFormat="1"/>
    <row r="48" spans="1:6" s="27" customFormat="1"/>
    <row r="49" s="27" customFormat="1"/>
    <row r="50" s="27" customFormat="1"/>
    <row r="51" s="27" customFormat="1"/>
    <row r="52" s="27" customFormat="1"/>
    <row r="53" s="27" customFormat="1"/>
    <row r="54" s="27" customFormat="1"/>
    <row r="55" s="27" customFormat="1"/>
    <row r="56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  <row r="183" s="27" customFormat="1"/>
    <row r="184" s="27" customFormat="1"/>
    <row r="185" s="27" customFormat="1"/>
    <row r="186" s="27" customFormat="1"/>
    <row r="187" s="27" customFormat="1"/>
    <row r="188" s="27" customFormat="1"/>
    <row r="189" s="27" customFormat="1"/>
    <row r="190" s="27" customFormat="1"/>
    <row r="191" s="27" customFormat="1"/>
    <row r="192" s="27" customFormat="1"/>
    <row r="193" s="27" customFormat="1"/>
    <row r="194" s="27" customFormat="1"/>
    <row r="195" s="27" customFormat="1"/>
    <row r="196" s="27" customFormat="1"/>
    <row r="197" s="27" customFormat="1"/>
    <row r="198" s="27" customFormat="1"/>
    <row r="199" s="27" customFormat="1"/>
    <row r="200" s="27" customFormat="1"/>
    <row r="201" s="27" customFormat="1"/>
    <row r="202" s="27" customFormat="1"/>
    <row r="203" s="27" customFormat="1"/>
    <row r="204" s="27" customFormat="1"/>
    <row r="205" s="27" customFormat="1"/>
    <row r="206" s="27" customFormat="1"/>
    <row r="207" s="27" customFormat="1"/>
    <row r="208" s="27" customFormat="1"/>
    <row r="209" s="27" customFormat="1"/>
    <row r="210" s="27" customFormat="1"/>
    <row r="211" s="27" customFormat="1"/>
    <row r="212" s="27" customFormat="1"/>
    <row r="213" s="27" customFormat="1"/>
    <row r="214" s="27" customFormat="1"/>
    <row r="215" s="27" customFormat="1"/>
    <row r="216" s="27" customFormat="1"/>
    <row r="217" s="27" customFormat="1"/>
    <row r="218" s="27" customFormat="1"/>
    <row r="219" s="27" customFormat="1"/>
    <row r="220" s="27" customFormat="1"/>
    <row r="221" s="27" customFormat="1"/>
    <row r="222" s="27" customFormat="1"/>
    <row r="223" s="27" customFormat="1"/>
    <row r="224" s="27" customFormat="1"/>
    <row r="225" s="27" customFormat="1"/>
    <row r="226" s="27" customFormat="1"/>
    <row r="227" s="27" customFormat="1"/>
    <row r="228" s="27" customFormat="1"/>
    <row r="229" s="27" customFormat="1"/>
    <row r="230" s="27" customFormat="1"/>
    <row r="231" s="27" customFormat="1"/>
    <row r="232" s="27" customFormat="1"/>
    <row r="233" s="27" customFormat="1"/>
    <row r="234" s="27" customFormat="1"/>
    <row r="235" s="27" customFormat="1"/>
    <row r="236" s="27" customFormat="1"/>
    <row r="237" s="27" customFormat="1"/>
    <row r="238" s="27" customFormat="1"/>
    <row r="239" s="27" customFormat="1"/>
    <row r="240" s="27" customFormat="1"/>
    <row r="241" s="27" customFormat="1"/>
    <row r="242" s="27" customFormat="1"/>
    <row r="243" s="27" customFormat="1"/>
    <row r="244" s="27" customFormat="1"/>
    <row r="245" s="27" customFormat="1"/>
    <row r="246" s="27" customFormat="1"/>
    <row r="247" s="27" customFormat="1"/>
    <row r="248" s="27" customFormat="1"/>
    <row r="249" s="27" customFormat="1"/>
    <row r="250" s="27" customFormat="1"/>
    <row r="251" s="27" customFormat="1"/>
    <row r="252" s="27" customFormat="1"/>
    <row r="253" s="27" customFormat="1"/>
    <row r="254" s="27" customFormat="1"/>
    <row r="255" s="27" customFormat="1"/>
    <row r="256" s="27" customFormat="1"/>
    <row r="257" s="27" customFormat="1"/>
    <row r="258" s="27" customFormat="1"/>
    <row r="259" s="27" customFormat="1"/>
    <row r="260" s="27" customFormat="1"/>
    <row r="261" s="27" customFormat="1"/>
    <row r="262" s="27" customFormat="1"/>
    <row r="263" s="27" customFormat="1"/>
    <row r="264" s="27" customFormat="1"/>
    <row r="265" s="27" customFormat="1"/>
    <row r="266" s="27" customFormat="1"/>
    <row r="267" s="27" customFormat="1"/>
    <row r="268" s="27" customFormat="1"/>
    <row r="269" s="27" customFormat="1"/>
    <row r="270" s="27" customFormat="1"/>
    <row r="271" s="27" customFormat="1"/>
    <row r="272" s="27" customFormat="1"/>
    <row r="273" s="27" customFormat="1"/>
    <row r="274" s="27" customFormat="1"/>
    <row r="275" s="27" customFormat="1"/>
    <row r="276" s="27" customFormat="1"/>
    <row r="277" s="27" customFormat="1"/>
    <row r="278" s="27" customFormat="1"/>
    <row r="279" s="27" customFormat="1"/>
    <row r="280" s="27" customFormat="1"/>
    <row r="281" s="27" customFormat="1"/>
    <row r="282" s="27" customFormat="1"/>
    <row r="283" s="27" customFormat="1"/>
    <row r="284" s="27" customFormat="1"/>
    <row r="285" s="27" customFormat="1"/>
    <row r="286" s="27" customFormat="1"/>
    <row r="287" s="27" customFormat="1"/>
    <row r="288" s="27" customFormat="1"/>
    <row r="289" s="27" customFormat="1"/>
    <row r="290" s="27" customFormat="1"/>
    <row r="291" s="27" customFormat="1"/>
    <row r="292" s="27" customFormat="1"/>
    <row r="293" s="27" customFormat="1"/>
    <row r="294" s="27" customFormat="1"/>
    <row r="295" s="27" customFormat="1"/>
    <row r="296" s="27" customFormat="1"/>
    <row r="297" s="27" customFormat="1"/>
    <row r="298" s="27" customFormat="1"/>
    <row r="299" s="27" customFormat="1"/>
    <row r="300" s="27" customFormat="1"/>
    <row r="301" s="27" customFormat="1"/>
    <row r="302" s="27" customFormat="1"/>
    <row r="303" s="27" customFormat="1"/>
    <row r="304" s="27" customFormat="1"/>
    <row r="305" s="27" customFormat="1"/>
    <row r="306" s="27" customFormat="1"/>
    <row r="307" s="27" customFormat="1"/>
    <row r="308" s="27" customFormat="1"/>
    <row r="309" s="27" customFormat="1"/>
    <row r="310" s="27" customFormat="1"/>
    <row r="311" s="27" customFormat="1"/>
    <row r="312" s="27" customFormat="1"/>
    <row r="313" s="27" customFormat="1"/>
    <row r="314" s="27" customFormat="1"/>
    <row r="315" s="27" customFormat="1"/>
    <row r="316" s="27" customFormat="1"/>
    <row r="317" s="27" customFormat="1"/>
    <row r="318" s="27" customFormat="1"/>
    <row r="319" s="27" customFormat="1"/>
    <row r="320" s="27" customFormat="1"/>
    <row r="321" s="27" customFormat="1"/>
    <row r="322" s="27" customFormat="1"/>
    <row r="323" s="27" customFormat="1"/>
    <row r="324" s="27" customFormat="1"/>
    <row r="325" s="27" customFormat="1"/>
    <row r="326" s="27" customFormat="1"/>
    <row r="327" s="27" customFormat="1"/>
    <row r="328" s="27" customFormat="1"/>
    <row r="329" s="27" customFormat="1"/>
    <row r="330" s="27" customFormat="1"/>
    <row r="331" s="27" customFormat="1"/>
    <row r="332" s="27" customFormat="1"/>
    <row r="333" s="27" customFormat="1"/>
    <row r="334" s="27" customFormat="1"/>
    <row r="335" s="27" customFormat="1"/>
    <row r="336" s="27" customFormat="1"/>
    <row r="337" s="27" customFormat="1"/>
    <row r="338" s="27" customFormat="1"/>
    <row r="339" s="27" customFormat="1"/>
    <row r="340" s="27" customFormat="1"/>
    <row r="341" s="27" customFormat="1"/>
    <row r="342" s="27" customFormat="1"/>
    <row r="343" s="27" customFormat="1"/>
    <row r="344" s="27" customFormat="1"/>
    <row r="345" s="27" customFormat="1"/>
    <row r="346" s="27" customFormat="1"/>
    <row r="347" s="27" customFormat="1"/>
    <row r="348" s="27" customFormat="1"/>
    <row r="349" s="27" customFormat="1"/>
    <row r="350" s="27" customFormat="1"/>
    <row r="351" s="27" customFormat="1"/>
    <row r="352" s="27" customFormat="1"/>
    <row r="353" s="27" customFormat="1"/>
    <row r="354" s="27" customFormat="1"/>
    <row r="355" s="27" customFormat="1"/>
    <row r="356" s="27" customFormat="1"/>
    <row r="357" s="27" customFormat="1"/>
    <row r="358" s="27" customFormat="1"/>
    <row r="359" s="27" customFormat="1"/>
    <row r="360" s="27" customFormat="1"/>
    <row r="361" s="27" customFormat="1"/>
    <row r="362" s="27" customFormat="1"/>
    <row r="363" s="27" customFormat="1"/>
    <row r="364" s="27" customFormat="1"/>
    <row r="365" s="27" customFormat="1"/>
    <row r="366" s="27" customFormat="1"/>
    <row r="367" s="27" customFormat="1"/>
    <row r="368" s="27" customFormat="1"/>
    <row r="369" s="27" customFormat="1"/>
    <row r="370" s="27" customFormat="1"/>
    <row r="371" s="27" customFormat="1"/>
    <row r="372" s="27" customFormat="1"/>
    <row r="373" s="27" customFormat="1"/>
    <row r="374" s="27" customFormat="1"/>
    <row r="375" s="27" customFormat="1"/>
    <row r="376" s="27" customFormat="1"/>
    <row r="377" s="27" customFormat="1"/>
    <row r="378" s="27" customFormat="1"/>
    <row r="379" s="27" customFormat="1"/>
    <row r="380" s="27" customFormat="1"/>
    <row r="381" s="27" customFormat="1"/>
    <row r="382" s="27" customFormat="1"/>
    <row r="383" s="27" customFormat="1"/>
    <row r="384" s="27" customFormat="1"/>
    <row r="385" s="27" customFormat="1"/>
    <row r="386" s="27" customFormat="1"/>
    <row r="387" s="27" customFormat="1"/>
    <row r="388" s="27" customFormat="1"/>
    <row r="389" s="27" customFormat="1"/>
    <row r="390" s="27" customFormat="1"/>
    <row r="391" s="27" customFormat="1"/>
    <row r="392" s="27" customFormat="1"/>
    <row r="393" s="27" customFormat="1"/>
    <row r="394" s="27" customFormat="1"/>
    <row r="395" s="27" customFormat="1"/>
    <row r="396" s="27" customFormat="1"/>
    <row r="397" s="27" customFormat="1"/>
    <row r="398" s="27" customFormat="1"/>
    <row r="399" s="27" customFormat="1"/>
    <row r="400" s="27" customFormat="1"/>
    <row r="401" s="27" customFormat="1"/>
    <row r="402" s="27" customFormat="1"/>
    <row r="403" s="27" customFormat="1"/>
    <row r="404" s="27" customFormat="1"/>
    <row r="405" s="27" customFormat="1"/>
    <row r="406" s="27" customFormat="1"/>
    <row r="407" s="27" customFormat="1"/>
    <row r="408" s="27" customFormat="1"/>
    <row r="409" s="27" customFormat="1"/>
    <row r="410" s="27" customFormat="1"/>
    <row r="411" s="27" customFormat="1"/>
    <row r="412" s="27" customFormat="1"/>
    <row r="413" s="27" customFormat="1"/>
    <row r="414" s="27" customFormat="1"/>
    <row r="415" s="27" customFormat="1"/>
    <row r="416" s="27" customFormat="1"/>
    <row r="417" s="27" customFormat="1"/>
    <row r="418" s="27" customFormat="1"/>
    <row r="419" s="27" customFormat="1"/>
    <row r="420" s="27" customFormat="1"/>
    <row r="421" s="27" customFormat="1"/>
    <row r="422" s="27" customFormat="1"/>
    <row r="423" s="27" customFormat="1"/>
    <row r="424" s="27" customFormat="1"/>
    <row r="425" s="27" customFormat="1"/>
    <row r="426" s="27" customFormat="1"/>
    <row r="427" s="27" customFormat="1"/>
    <row r="428" s="27" customFormat="1"/>
    <row r="429" s="27" customFormat="1"/>
    <row r="430" s="27" customFormat="1"/>
    <row r="431" s="27" customFormat="1"/>
    <row r="432" s="27" customFormat="1"/>
    <row r="433" s="27" customFormat="1"/>
    <row r="434" s="27" customFormat="1"/>
    <row r="435" s="27" customFormat="1"/>
    <row r="436" s="27" customFormat="1"/>
    <row r="437" s="27" customFormat="1"/>
    <row r="438" s="27" customFormat="1"/>
    <row r="439" s="27" customFormat="1"/>
    <row r="440" s="27" customFormat="1"/>
    <row r="441" s="27" customFormat="1"/>
    <row r="442" s="27" customFormat="1"/>
    <row r="443" s="27" customFormat="1"/>
    <row r="444" s="27" customFormat="1"/>
    <row r="445" s="27" customFormat="1"/>
    <row r="446" s="27" customFormat="1"/>
    <row r="447" s="27" customFormat="1"/>
    <row r="448" s="27" customFormat="1"/>
    <row r="449" s="27" customFormat="1"/>
    <row r="450" s="27" customFormat="1"/>
    <row r="451" s="27" customFormat="1"/>
    <row r="452" s="27" customFormat="1"/>
    <row r="453" s="27" customFormat="1"/>
    <row r="454" s="27" customFormat="1"/>
    <row r="455" s="27" customFormat="1"/>
    <row r="456" s="27" customFormat="1"/>
    <row r="457" s="27" customFormat="1"/>
    <row r="458" s="27" customFormat="1"/>
    <row r="459" s="27" customFormat="1"/>
    <row r="460" s="27" customFormat="1"/>
    <row r="461" s="27" customFormat="1"/>
    <row r="462" s="27" customFormat="1"/>
    <row r="463" s="27" customFormat="1"/>
    <row r="464" s="27" customFormat="1"/>
    <row r="465" s="27" customFormat="1"/>
    <row r="466" s="27" customFormat="1"/>
    <row r="467" s="27" customFormat="1"/>
    <row r="468" s="27" customFormat="1"/>
    <row r="469" s="27" customFormat="1"/>
    <row r="470" s="27" customFormat="1"/>
    <row r="471" s="27" customFormat="1"/>
    <row r="472" s="27" customFormat="1"/>
    <row r="473" s="27" customFormat="1"/>
    <row r="474" s="27" customFormat="1"/>
    <row r="475" s="27" customFormat="1"/>
    <row r="476" s="27" customFormat="1"/>
    <row r="477" s="27" customFormat="1"/>
    <row r="478" s="27" customFormat="1"/>
    <row r="479" s="27" customFormat="1"/>
    <row r="480" s="27" customFormat="1"/>
    <row r="481" s="27" customFormat="1"/>
    <row r="482" s="27" customFormat="1"/>
    <row r="483" s="27" customFormat="1"/>
    <row r="484" s="27" customFormat="1"/>
    <row r="485" s="27" customFormat="1"/>
    <row r="486" s="27" customFormat="1"/>
    <row r="487" s="27" customFormat="1"/>
    <row r="488" s="27" customFormat="1"/>
    <row r="489" s="27" customFormat="1"/>
    <row r="490" s="27" customFormat="1"/>
    <row r="491" s="27" customFormat="1"/>
    <row r="492" s="27" customFormat="1"/>
    <row r="493" s="27" customFormat="1"/>
    <row r="494" s="27" customFormat="1"/>
    <row r="495" s="27" customFormat="1"/>
    <row r="496" s="27" customFormat="1"/>
    <row r="497" s="27" customFormat="1"/>
    <row r="498" s="27" customFormat="1"/>
    <row r="499" s="27" customFormat="1"/>
    <row r="500" s="27" customFormat="1"/>
    <row r="501" s="27" customFormat="1"/>
    <row r="502" s="27" customFormat="1"/>
    <row r="503" s="27" customFormat="1"/>
    <row r="504" s="27" customFormat="1"/>
    <row r="505" s="27" customFormat="1"/>
    <row r="506" s="27" customFormat="1"/>
    <row r="507" s="27" customFormat="1"/>
    <row r="508" s="27" customFormat="1"/>
    <row r="509" s="27" customFormat="1"/>
    <row r="510" s="27" customFormat="1"/>
    <row r="511" s="27" customFormat="1"/>
    <row r="512" s="27" customFormat="1"/>
    <row r="513" s="27" customFormat="1"/>
    <row r="514" s="27" customFormat="1"/>
    <row r="515" s="27" customFormat="1"/>
    <row r="516" s="27" customFormat="1"/>
    <row r="517" s="27" customFormat="1"/>
    <row r="518" s="27" customFormat="1"/>
    <row r="519" s="27" customFormat="1"/>
    <row r="520" s="27" customFormat="1"/>
    <row r="521" s="27" customFormat="1"/>
    <row r="522" s="27" customFormat="1"/>
    <row r="523" s="27" customFormat="1"/>
    <row r="524" s="27" customFormat="1"/>
    <row r="525" s="27" customFormat="1"/>
    <row r="526" s="27" customFormat="1"/>
    <row r="527" s="27" customFormat="1"/>
    <row r="528" s="27" customFormat="1"/>
    <row r="529" s="27" customFormat="1"/>
    <row r="530" s="27" customFormat="1"/>
    <row r="531" s="27" customFormat="1"/>
    <row r="532" s="27" customFormat="1"/>
    <row r="533" s="27" customFormat="1"/>
    <row r="534" s="27" customFormat="1"/>
    <row r="535" s="27" customFormat="1"/>
    <row r="536" s="27" customFormat="1"/>
    <row r="537" s="27" customFormat="1"/>
    <row r="538" s="27" customFormat="1"/>
    <row r="539" s="27" customFormat="1"/>
    <row r="540" s="27" customFormat="1"/>
    <row r="541" s="27" customFormat="1"/>
    <row r="542" s="27" customFormat="1"/>
    <row r="543" s="27" customFormat="1"/>
    <row r="544" s="27" customFormat="1"/>
    <row r="545" s="27" customFormat="1"/>
    <row r="546" s="27" customFormat="1"/>
    <row r="547" s="27" customFormat="1"/>
    <row r="548" s="27" customFormat="1"/>
    <row r="549" s="27" customFormat="1"/>
    <row r="550" s="27" customFormat="1"/>
    <row r="551" s="27" customFormat="1"/>
    <row r="552" s="27" customFormat="1"/>
    <row r="553" s="27" customFormat="1"/>
    <row r="554" s="27" customFormat="1"/>
    <row r="555" s="27" customFormat="1"/>
    <row r="556" s="27" customFormat="1"/>
    <row r="557" s="27" customFormat="1"/>
    <row r="558" s="27" customFormat="1"/>
    <row r="559" s="27" customFormat="1"/>
    <row r="560" s="27" customFormat="1"/>
    <row r="561" s="27" customFormat="1"/>
    <row r="562" s="27" customFormat="1"/>
    <row r="563" s="27" customFormat="1"/>
    <row r="564" s="27" customFormat="1"/>
    <row r="565" s="27" customFormat="1"/>
    <row r="566" s="27" customFormat="1"/>
    <row r="567" s="27" customFormat="1"/>
    <row r="568" s="27" customFormat="1"/>
    <row r="569" s="27" customFormat="1"/>
    <row r="570" s="27" customFormat="1"/>
    <row r="571" s="27" customFormat="1"/>
    <row r="572" s="27" customFormat="1"/>
    <row r="573" s="27" customFormat="1"/>
    <row r="574" s="27" customFormat="1"/>
    <row r="575" s="27" customFormat="1"/>
    <row r="576" s="27" customFormat="1"/>
    <row r="577" s="27" customFormat="1"/>
    <row r="578" s="27" customFormat="1"/>
    <row r="579" s="27" customFormat="1"/>
    <row r="580" s="27" customFormat="1"/>
    <row r="581" s="27" customFormat="1"/>
    <row r="582" s="27" customFormat="1"/>
    <row r="583" s="27" customFormat="1"/>
    <row r="584" s="27" customFormat="1"/>
    <row r="585" s="27" customFormat="1"/>
    <row r="586" s="27" customFormat="1"/>
    <row r="587" s="27" customFormat="1"/>
    <row r="588" s="27" customFormat="1"/>
    <row r="589" s="27" customFormat="1"/>
    <row r="590" s="27" customFormat="1"/>
    <row r="591" s="27" customFormat="1"/>
    <row r="592" s="27" customFormat="1"/>
    <row r="593" s="27" customFormat="1"/>
    <row r="594" s="27" customFormat="1"/>
    <row r="595" s="27" customFormat="1"/>
    <row r="596" s="27" customFormat="1"/>
    <row r="597" s="27" customFormat="1"/>
    <row r="598" s="27" customFormat="1"/>
    <row r="599" s="27" customFormat="1"/>
    <row r="600" s="27" customFormat="1"/>
    <row r="601" s="27" customFormat="1"/>
    <row r="602" s="27" customFormat="1"/>
    <row r="603" s="27" customFormat="1"/>
    <row r="604" s="27" customFormat="1"/>
    <row r="605" s="27" customFormat="1"/>
    <row r="606" s="27" customFormat="1"/>
    <row r="607" s="27" customFormat="1"/>
    <row r="608" s="27" customFormat="1"/>
    <row r="609" s="27" customFormat="1"/>
    <row r="610" s="27" customFormat="1"/>
    <row r="611" s="27" customFormat="1"/>
    <row r="612" s="27" customFormat="1"/>
    <row r="613" s="27" customFormat="1"/>
    <row r="614" s="27" customFormat="1"/>
    <row r="615" s="27" customFormat="1"/>
    <row r="616" s="27" customFormat="1"/>
    <row r="617" s="27" customFormat="1"/>
    <row r="618" s="27" customFormat="1"/>
    <row r="619" s="27" customFormat="1"/>
    <row r="620" s="27" customFormat="1"/>
    <row r="621" s="27" customFormat="1"/>
    <row r="622" s="27" customFormat="1"/>
    <row r="623" s="27" customFormat="1"/>
    <row r="624" s="27" customFormat="1"/>
    <row r="625" s="27" customFormat="1"/>
    <row r="626" s="27" customFormat="1"/>
    <row r="627" s="27" customFormat="1"/>
    <row r="628" s="27" customFormat="1"/>
    <row r="629" s="27" customFormat="1"/>
    <row r="630" s="27" customFormat="1"/>
    <row r="631" s="27" customFormat="1"/>
    <row r="632" s="27" customFormat="1"/>
    <row r="633" s="27" customFormat="1"/>
    <row r="634" s="27" customFormat="1"/>
    <row r="635" s="27" customFormat="1"/>
    <row r="636" s="27" customFormat="1"/>
    <row r="637" s="27" customFormat="1"/>
    <row r="638" s="27" customFormat="1"/>
    <row r="639" s="27" customFormat="1"/>
    <row r="640" s="27" customFormat="1"/>
    <row r="641" s="27" customFormat="1"/>
    <row r="642" s="27" customFormat="1"/>
    <row r="643" s="27" customFormat="1"/>
    <row r="644" s="27" customFormat="1"/>
    <row r="645" s="27" customFormat="1"/>
    <row r="646" s="27" customFormat="1"/>
    <row r="647" s="27" customFormat="1"/>
    <row r="648" s="27" customFormat="1"/>
    <row r="649" s="27" customFormat="1"/>
    <row r="650" s="27" customFormat="1"/>
    <row r="651" s="27" customFormat="1"/>
    <row r="652" s="27" customFormat="1"/>
    <row r="653" s="27" customFormat="1"/>
    <row r="654" s="27" customFormat="1"/>
    <row r="655" s="27" customFormat="1"/>
    <row r="656" s="27" customFormat="1"/>
    <row r="657" s="27" customFormat="1"/>
    <row r="658" s="27" customFormat="1"/>
    <row r="659" s="27" customFormat="1"/>
    <row r="660" s="27" customFormat="1"/>
    <row r="661" s="27" customFormat="1"/>
    <row r="662" s="27" customFormat="1"/>
    <row r="663" s="27" customFormat="1"/>
    <row r="664" s="27" customFormat="1"/>
    <row r="665" s="27" customFormat="1"/>
    <row r="666" s="27" customFormat="1"/>
    <row r="667" s="27" customFormat="1"/>
    <row r="668" s="27" customFormat="1"/>
    <row r="669" s="27" customFormat="1"/>
    <row r="670" s="27" customFormat="1"/>
    <row r="671" s="27" customFormat="1"/>
    <row r="672" s="27" customFormat="1"/>
    <row r="673" s="27" customFormat="1"/>
    <row r="674" s="27" customFormat="1"/>
    <row r="675" s="27" customFormat="1"/>
    <row r="676" s="27" customFormat="1"/>
    <row r="677" s="27" customFormat="1"/>
    <row r="678" s="27" customFormat="1"/>
    <row r="679" s="27" customFormat="1"/>
    <row r="680" s="27" customFormat="1"/>
    <row r="681" s="27" customFormat="1"/>
    <row r="682" s="27" customFormat="1"/>
    <row r="683" s="27" customFormat="1"/>
    <row r="684" s="27" customFormat="1"/>
    <row r="685" s="27" customFormat="1"/>
    <row r="686" s="27" customFormat="1"/>
    <row r="687" s="27" customFormat="1"/>
    <row r="688" s="27" customFormat="1"/>
    <row r="689" s="27" customFormat="1"/>
    <row r="690" s="27" customFormat="1"/>
    <row r="691" s="27" customFormat="1"/>
    <row r="692" s="27" customFormat="1"/>
    <row r="693" s="27" customFormat="1"/>
    <row r="694" s="27" customFormat="1"/>
    <row r="695" s="27" customFormat="1"/>
    <row r="696" s="27" customFormat="1"/>
    <row r="697" s="27" customFormat="1"/>
    <row r="698" s="27" customFormat="1"/>
    <row r="699" s="27" customFormat="1"/>
    <row r="700" s="27" customFormat="1"/>
    <row r="701" s="27" customFormat="1"/>
    <row r="702" s="27" customFormat="1"/>
    <row r="703" s="27" customFormat="1"/>
    <row r="704" s="27" customFormat="1"/>
    <row r="705" s="27" customFormat="1"/>
    <row r="706" s="27" customFormat="1"/>
    <row r="707" s="27" customFormat="1"/>
    <row r="708" s="27" customFormat="1"/>
    <row r="709" s="27" customFormat="1"/>
    <row r="710" s="27" customFormat="1"/>
    <row r="711" s="27" customFormat="1"/>
    <row r="712" s="27" customFormat="1"/>
    <row r="713" s="27" customFormat="1"/>
    <row r="714" s="27" customFormat="1"/>
    <row r="715" s="27" customFormat="1"/>
    <row r="716" s="27" customFormat="1"/>
    <row r="717" s="27" customFormat="1"/>
    <row r="718" s="27" customFormat="1"/>
    <row r="719" s="27" customFormat="1"/>
    <row r="720" s="27" customFormat="1"/>
    <row r="721" s="27" customFormat="1"/>
    <row r="722" s="27" customFormat="1"/>
    <row r="723" s="27" customFormat="1"/>
    <row r="724" s="27" customFormat="1"/>
    <row r="725" s="27" customFormat="1"/>
    <row r="726" s="27" customFormat="1"/>
    <row r="727" s="27" customFormat="1"/>
    <row r="728" s="27" customFormat="1"/>
    <row r="729" s="27" customFormat="1"/>
    <row r="730" s="27" customFormat="1"/>
    <row r="731" s="27" customFormat="1"/>
    <row r="732" s="27" customFormat="1"/>
    <row r="733" s="27" customFormat="1"/>
    <row r="734" s="27" customFormat="1"/>
    <row r="735" s="27" customFormat="1"/>
    <row r="736" s="27" customFormat="1"/>
    <row r="737" s="27" customFormat="1"/>
    <row r="738" s="27" customFormat="1"/>
    <row r="739" s="27" customFormat="1"/>
    <row r="740" s="27" customFormat="1"/>
    <row r="741" s="27" customFormat="1"/>
    <row r="742" s="27" customFormat="1"/>
    <row r="743" s="27" customFormat="1"/>
    <row r="744" s="27" customFormat="1"/>
    <row r="745" s="27" customFormat="1"/>
    <row r="746" s="27" customFormat="1"/>
    <row r="747" s="27" customFormat="1"/>
    <row r="748" s="27" customFormat="1"/>
    <row r="749" s="27" customFormat="1"/>
    <row r="750" s="27" customFormat="1"/>
    <row r="751" s="27" customFormat="1"/>
    <row r="752" s="27" customFormat="1"/>
    <row r="753" s="27" customFormat="1"/>
    <row r="754" s="27" customFormat="1"/>
    <row r="755" s="27" customFormat="1"/>
    <row r="756" s="27" customFormat="1"/>
    <row r="757" s="27" customFormat="1"/>
    <row r="758" s="27" customFormat="1"/>
    <row r="759" s="27" customFormat="1"/>
    <row r="760" s="27" customFormat="1"/>
    <row r="761" s="27" customFormat="1"/>
    <row r="762" s="27" customFormat="1"/>
    <row r="763" s="27" customFormat="1"/>
    <row r="764" s="27" customFormat="1"/>
    <row r="765" s="27" customFormat="1"/>
    <row r="766" s="27" customFormat="1"/>
    <row r="767" s="27" customFormat="1"/>
    <row r="768" s="27" customFormat="1"/>
    <row r="769" s="27" customFormat="1"/>
    <row r="770" s="27" customFormat="1"/>
    <row r="771" s="27" customFormat="1"/>
    <row r="772" s="27" customFormat="1"/>
    <row r="773" s="27" customFormat="1"/>
    <row r="774" s="27" customFormat="1"/>
    <row r="775" s="27" customFormat="1"/>
    <row r="776" s="27" customFormat="1"/>
    <row r="777" s="27" customFormat="1"/>
    <row r="778" s="27" customFormat="1"/>
    <row r="779" s="27" customFormat="1"/>
    <row r="780" s="27" customFormat="1"/>
    <row r="781" s="27" customFormat="1"/>
    <row r="782" s="27" customFormat="1"/>
    <row r="783" s="27" customFormat="1"/>
    <row r="784" s="27" customFormat="1"/>
    <row r="785" s="27" customFormat="1"/>
    <row r="786" s="27" customFormat="1"/>
    <row r="787" s="27" customFormat="1"/>
    <row r="788" s="27" customFormat="1"/>
    <row r="789" s="27" customFormat="1"/>
    <row r="790" s="27" customFormat="1"/>
    <row r="791" s="27" customFormat="1"/>
    <row r="792" s="27" customFormat="1"/>
    <row r="793" s="27" customFormat="1"/>
    <row r="794" s="27" customFormat="1"/>
    <row r="795" s="27" customFormat="1"/>
    <row r="796" s="27" customFormat="1"/>
    <row r="797" s="27" customFormat="1"/>
    <row r="798" s="27" customFormat="1"/>
    <row r="799" s="27" customFormat="1"/>
    <row r="800" s="27" customFormat="1"/>
    <row r="801" s="27" customFormat="1"/>
    <row r="802" s="27" customFormat="1"/>
    <row r="803" s="27" customFormat="1"/>
    <row r="804" s="27" customFormat="1"/>
    <row r="805" s="27" customFormat="1"/>
    <row r="806" s="27" customFormat="1"/>
    <row r="807" s="27" customFormat="1"/>
    <row r="808" s="27" customFormat="1"/>
    <row r="809" s="27" customFormat="1"/>
    <row r="810" s="27" customFormat="1"/>
    <row r="811" s="27" customFormat="1"/>
    <row r="812" s="27" customFormat="1"/>
    <row r="813" s="27" customFormat="1"/>
    <row r="814" s="27" customFormat="1"/>
    <row r="815" s="27" customFormat="1"/>
    <row r="816" s="27" customFormat="1"/>
    <row r="817" s="27" customFormat="1"/>
    <row r="818" s="27" customFormat="1"/>
    <row r="819" s="27" customFormat="1"/>
    <row r="820" s="27" customFormat="1"/>
    <row r="821" s="27" customFormat="1"/>
    <row r="822" s="27" customFormat="1"/>
    <row r="823" s="27" customFormat="1"/>
    <row r="824" s="27" customFormat="1"/>
    <row r="825" s="27" customFormat="1"/>
    <row r="826" s="27" customFormat="1"/>
    <row r="827" s="27" customFormat="1"/>
    <row r="828" s="27" customFormat="1"/>
    <row r="829" s="27" customFormat="1"/>
    <row r="830" s="27" customFormat="1"/>
    <row r="831" s="27" customFormat="1"/>
    <row r="832" s="27" customFormat="1"/>
    <row r="833" s="27" customFormat="1"/>
    <row r="834" s="27" customFormat="1"/>
    <row r="835" s="27" customFormat="1"/>
    <row r="836" s="27" customFormat="1"/>
    <row r="837" s="27" customFormat="1"/>
    <row r="838" s="27" customFormat="1"/>
    <row r="839" s="27" customFormat="1"/>
    <row r="840" s="27" customFormat="1"/>
    <row r="841" s="27" customFormat="1"/>
    <row r="842" s="27" customFormat="1"/>
    <row r="843" s="27" customFormat="1"/>
    <row r="844" s="27" customFormat="1"/>
    <row r="845" s="27" customFormat="1"/>
    <row r="846" s="27" customFormat="1"/>
    <row r="847" s="27" customFormat="1"/>
    <row r="848" s="27" customFormat="1"/>
    <row r="849" s="27" customFormat="1"/>
    <row r="850" s="27" customFormat="1"/>
    <row r="851" s="27" customFormat="1"/>
    <row r="852" s="27" customFormat="1"/>
    <row r="853" s="27" customFormat="1"/>
    <row r="854" s="27" customFormat="1"/>
    <row r="855" s="27" customFormat="1"/>
    <row r="856" s="27" customFormat="1"/>
    <row r="857" s="27" customFormat="1"/>
    <row r="858" s="27" customFormat="1"/>
    <row r="859" s="27" customFormat="1"/>
    <row r="860" s="27" customFormat="1"/>
    <row r="861" s="27" customFormat="1"/>
    <row r="862" s="27" customFormat="1"/>
    <row r="863" s="27" customFormat="1"/>
    <row r="864" s="27" customFormat="1"/>
    <row r="865" s="27" customFormat="1"/>
    <row r="866" s="27" customFormat="1"/>
    <row r="867" s="27" customFormat="1"/>
    <row r="868" s="27" customFormat="1"/>
    <row r="869" s="27" customFormat="1"/>
    <row r="870" s="27" customFormat="1"/>
    <row r="871" s="27" customFormat="1"/>
    <row r="872" s="27" customFormat="1"/>
    <row r="873" s="27" customFormat="1"/>
    <row r="874" s="27" customFormat="1"/>
    <row r="875" s="27" customFormat="1"/>
    <row r="876" s="27" customFormat="1"/>
    <row r="877" s="27" customFormat="1"/>
    <row r="878" s="27" customFormat="1"/>
    <row r="879" s="27" customFormat="1"/>
    <row r="880" s="27" customFormat="1"/>
    <row r="881" s="27" customFormat="1"/>
    <row r="882" s="27" customFormat="1"/>
    <row r="883" s="27" customFormat="1"/>
    <row r="884" s="27" customFormat="1"/>
    <row r="885" s="27" customFormat="1"/>
    <row r="886" s="27" customFormat="1"/>
    <row r="887" s="27" customFormat="1"/>
    <row r="888" s="27" customFormat="1"/>
    <row r="889" s="27" customFormat="1"/>
    <row r="890" s="27" customFormat="1"/>
    <row r="891" s="27" customFormat="1"/>
    <row r="892" s="27" customFormat="1"/>
    <row r="893" s="27" customFormat="1"/>
    <row r="894" s="27" customFormat="1"/>
    <row r="895" s="27" customFormat="1"/>
    <row r="896" s="27" customFormat="1"/>
    <row r="897" s="27" customFormat="1"/>
    <row r="898" s="27" customFormat="1"/>
    <row r="899" s="27" customFormat="1"/>
    <row r="900" s="27" customFormat="1"/>
    <row r="901" s="27" customFormat="1"/>
    <row r="902" s="27" customFormat="1"/>
    <row r="903" s="27" customFormat="1"/>
    <row r="904" s="27" customFormat="1"/>
    <row r="905" s="27" customFormat="1"/>
    <row r="906" s="27" customFormat="1"/>
    <row r="907" s="27" customFormat="1"/>
    <row r="908" s="27" customFormat="1"/>
    <row r="909" s="27" customFormat="1"/>
    <row r="910" s="27" customFormat="1"/>
    <row r="911" s="27" customFormat="1"/>
    <row r="912" s="27" customFormat="1"/>
    <row r="913" s="27" customFormat="1"/>
    <row r="914" s="27" customFormat="1"/>
    <row r="915" s="27" customFormat="1"/>
    <row r="916" s="27" customFormat="1"/>
    <row r="917" s="27" customFormat="1"/>
    <row r="918" s="27" customFormat="1"/>
    <row r="919" s="27" customFormat="1"/>
    <row r="920" s="27" customFormat="1"/>
    <row r="921" s="27" customFormat="1"/>
    <row r="922" s="27" customFormat="1"/>
    <row r="923" s="27" customFormat="1"/>
    <row r="924" s="27" customFormat="1"/>
    <row r="925" s="27" customFormat="1"/>
    <row r="926" s="27" customFormat="1"/>
    <row r="927" s="27" customFormat="1"/>
    <row r="928" s="27" customFormat="1"/>
    <row r="929" s="27" customFormat="1"/>
    <row r="930" s="27" customFormat="1"/>
    <row r="931" s="27" customFormat="1"/>
    <row r="932" s="27" customFormat="1"/>
    <row r="933" s="27" customFormat="1"/>
    <row r="934" s="27" customFormat="1"/>
    <row r="935" s="27" customFormat="1"/>
    <row r="936" s="27" customFormat="1"/>
    <row r="937" s="27" customFormat="1"/>
    <row r="938" s="27" customFormat="1"/>
    <row r="939" s="27" customFormat="1"/>
    <row r="940" s="27" customFormat="1"/>
    <row r="941" s="27" customFormat="1"/>
    <row r="942" s="27" customFormat="1"/>
    <row r="943" s="27" customFormat="1"/>
    <row r="944" s="27" customFormat="1"/>
    <row r="945" s="27" customFormat="1"/>
    <row r="946" s="27" customFormat="1"/>
    <row r="947" s="27" customFormat="1"/>
    <row r="948" s="27" customFormat="1"/>
    <row r="949" s="27" customFormat="1"/>
    <row r="950" s="27" customFormat="1"/>
    <row r="951" s="27" customFormat="1"/>
    <row r="952" s="27" customFormat="1"/>
    <row r="953" s="27" customFormat="1"/>
    <row r="954" s="27" customFormat="1"/>
    <row r="955" s="27" customFormat="1"/>
    <row r="956" s="27" customFormat="1"/>
    <row r="957" s="27" customFormat="1"/>
    <row r="958" s="27" customFormat="1"/>
    <row r="959" s="27" customFormat="1"/>
    <row r="960" s="27" customFormat="1"/>
    <row r="961" s="27" customFormat="1"/>
    <row r="962" s="27" customFormat="1"/>
    <row r="963" s="27" customFormat="1"/>
    <row r="964" s="27" customFormat="1"/>
    <row r="965" s="27" customFormat="1"/>
    <row r="966" s="27" customFormat="1"/>
    <row r="967" s="27" customFormat="1"/>
    <row r="968" s="27" customFormat="1"/>
    <row r="969" s="27" customFormat="1"/>
    <row r="970" s="27" customFormat="1"/>
    <row r="971" s="27" customFormat="1"/>
    <row r="972" s="27" customFormat="1"/>
    <row r="973" s="27" customFormat="1"/>
    <row r="974" s="27" customFormat="1"/>
    <row r="975" s="27" customFormat="1"/>
    <row r="976" s="27" customFormat="1"/>
    <row r="977" s="27" customFormat="1"/>
    <row r="978" s="27" customFormat="1"/>
    <row r="979" s="27" customFormat="1"/>
    <row r="980" s="27" customFormat="1"/>
    <row r="981" s="27" customFormat="1"/>
    <row r="982" s="27" customFormat="1"/>
    <row r="983" s="27" customFormat="1"/>
    <row r="984" s="27" customFormat="1"/>
    <row r="985" s="27" customFormat="1"/>
    <row r="986" s="27" customFormat="1"/>
    <row r="987" s="27" customFormat="1"/>
    <row r="988" s="27" customFormat="1"/>
    <row r="989" s="27" customFormat="1"/>
    <row r="990" s="27" customFormat="1"/>
    <row r="991" s="27" customFormat="1"/>
    <row r="992" s="27" customFormat="1"/>
    <row r="993" s="27" customFormat="1"/>
    <row r="994" s="27" customFormat="1"/>
    <row r="995" s="27" customFormat="1"/>
    <row r="996" s="27" customFormat="1"/>
    <row r="997" s="27" customFormat="1"/>
    <row r="998" s="27" customFormat="1"/>
    <row r="999" s="27" customFormat="1"/>
    <row r="1000" s="27" customFormat="1"/>
    <row r="1001" s="27" customFormat="1"/>
    <row r="1002" s="27" customFormat="1"/>
    <row r="1003" s="27" customFormat="1"/>
    <row r="1004" s="27" customFormat="1"/>
    <row r="1005" s="27" customFormat="1"/>
    <row r="1006" s="27" customFormat="1"/>
    <row r="1007" s="27" customFormat="1"/>
    <row r="1008" s="27" customFormat="1"/>
    <row r="1009" s="27" customFormat="1"/>
    <row r="1010" s="27" customFormat="1"/>
    <row r="1011" s="27" customFormat="1"/>
    <row r="1012" s="27" customFormat="1"/>
    <row r="1013" s="27" customFormat="1"/>
    <row r="1014" s="27" customFormat="1"/>
    <row r="1015" s="27" customFormat="1"/>
    <row r="1016" s="27" customFormat="1"/>
    <row r="1017" s="27" customFormat="1"/>
    <row r="1018" s="27" customFormat="1"/>
    <row r="1019" s="27" customFormat="1"/>
    <row r="1020" s="27" customFormat="1"/>
    <row r="1021" s="27" customFormat="1"/>
    <row r="1022" s="27" customFormat="1"/>
    <row r="1023" s="27" customFormat="1"/>
    <row r="1024" s="27" customFormat="1"/>
    <row r="1025" s="27" customFormat="1"/>
    <row r="1026" s="27" customFormat="1"/>
    <row r="1027" s="27" customFormat="1"/>
    <row r="1028" s="27" customFormat="1"/>
    <row r="1029" s="27" customFormat="1"/>
    <row r="1030" s="27" customFormat="1"/>
    <row r="1031" s="27" customFormat="1"/>
    <row r="1032" s="27" customFormat="1"/>
    <row r="1033" s="27" customFormat="1"/>
    <row r="1034" s="27" customFormat="1"/>
    <row r="1035" s="27" customFormat="1"/>
    <row r="1036" s="27" customFormat="1"/>
    <row r="1037" s="27" customFormat="1"/>
    <row r="1038" s="27" customFormat="1"/>
    <row r="1039" s="27" customFormat="1"/>
    <row r="1040" s="27" customFormat="1"/>
    <row r="1041" s="27" customFormat="1"/>
    <row r="1042" s="27" customFormat="1"/>
    <row r="1043" s="27" customFormat="1"/>
    <row r="1044" s="27" customFormat="1"/>
    <row r="1045" s="27" customFormat="1"/>
    <row r="1046" s="27" customFormat="1"/>
    <row r="1047" s="27" customFormat="1"/>
    <row r="1048" s="27" customFormat="1"/>
    <row r="1049" s="27" customFormat="1"/>
    <row r="1050" s="27" customFormat="1"/>
    <row r="1051" s="27" customFormat="1"/>
    <row r="1052" s="27" customFormat="1"/>
    <row r="1053" s="27" customFormat="1"/>
    <row r="1054" s="27" customFormat="1"/>
    <row r="1055" s="27" customFormat="1"/>
    <row r="1056" s="27" customFormat="1"/>
    <row r="1057" s="27" customFormat="1"/>
    <row r="1058" s="27" customFormat="1"/>
    <row r="1059" s="27" customFormat="1"/>
    <row r="1060" s="27" customFormat="1"/>
    <row r="1061" s="27" customFormat="1"/>
    <row r="1062" s="27" customFormat="1"/>
    <row r="1063" s="27" customFormat="1"/>
    <row r="1064" s="27" customFormat="1"/>
    <row r="1065" s="27" customFormat="1"/>
    <row r="1066" s="27" customFormat="1"/>
    <row r="1067" s="27" customFormat="1"/>
    <row r="1068" s="27" customFormat="1"/>
    <row r="1069" s="27" customFormat="1"/>
    <row r="1070" s="27" customFormat="1"/>
    <row r="1071" s="27" customFormat="1"/>
    <row r="1072" s="27" customFormat="1"/>
    <row r="1073" s="27" customFormat="1"/>
    <row r="1074" s="27" customFormat="1"/>
    <row r="1075" s="27" customFormat="1"/>
    <row r="1076" s="27" customFormat="1"/>
    <row r="1077" s="27" customFormat="1"/>
    <row r="1078" s="27" customFormat="1"/>
    <row r="1079" s="27" customFormat="1"/>
    <row r="1080" s="27" customFormat="1"/>
    <row r="1081" s="27" customFormat="1"/>
    <row r="1082" s="27" customFormat="1"/>
    <row r="1083" s="27" customFormat="1"/>
    <row r="1084" s="27" customFormat="1"/>
    <row r="1085" s="27" customFormat="1"/>
    <row r="1086" s="27" customFormat="1"/>
    <row r="1087" s="27" customFormat="1"/>
    <row r="1088" s="27" customFormat="1"/>
    <row r="1089" s="27" customFormat="1"/>
    <row r="1090" s="27" customFormat="1"/>
    <row r="1091" s="27" customFormat="1"/>
    <row r="1092" s="27" customFormat="1"/>
    <row r="1093" s="27" customFormat="1"/>
    <row r="1094" s="27" customFormat="1"/>
    <row r="1095" s="27" customFormat="1"/>
    <row r="1096" s="27" customFormat="1"/>
    <row r="1097" s="27" customFormat="1"/>
    <row r="1098" s="27" customFormat="1"/>
    <row r="1099" s="27" customFormat="1"/>
    <row r="1100" s="27" customFormat="1"/>
    <row r="1101" s="27" customFormat="1"/>
    <row r="1102" s="27" customFormat="1"/>
    <row r="1103" s="27" customFormat="1"/>
    <row r="1104" s="27" customFormat="1"/>
    <row r="1105" s="27" customFormat="1"/>
    <row r="1106" s="27" customFormat="1"/>
    <row r="1107" s="27" customFormat="1"/>
    <row r="1108" s="27" customFormat="1"/>
    <row r="1109" s="27" customFormat="1"/>
    <row r="1110" s="27" customFormat="1"/>
    <row r="1111" s="27" customFormat="1"/>
    <row r="1112" s="27" customFormat="1"/>
    <row r="1113" s="27" customFormat="1"/>
    <row r="1114" s="27" customFormat="1"/>
    <row r="1115" s="27" customFormat="1"/>
    <row r="1116" s="27" customFormat="1"/>
    <row r="1117" s="27" customFormat="1"/>
    <row r="1118" s="27" customFormat="1"/>
    <row r="1119" s="27" customFormat="1"/>
    <row r="1120" s="27" customFormat="1"/>
    <row r="1121" s="27" customFormat="1"/>
    <row r="1122" s="27" customFormat="1"/>
    <row r="1123" s="27" customFormat="1"/>
    <row r="1124" s="27" customFormat="1"/>
    <row r="1125" s="27" customFormat="1"/>
    <row r="1126" s="27" customFormat="1"/>
    <row r="1127" s="27" customFormat="1"/>
    <row r="1128" s="27" customFormat="1"/>
    <row r="1129" s="27" customFormat="1"/>
    <row r="1130" s="27" customFormat="1"/>
    <row r="1131" s="27" customFormat="1"/>
    <row r="1132" s="27" customFormat="1"/>
    <row r="1133" s="27" customFormat="1"/>
    <row r="1134" s="27" customFormat="1"/>
    <row r="1135" s="27" customFormat="1"/>
    <row r="1136" s="27" customFormat="1"/>
    <row r="1137" s="27" customFormat="1"/>
    <row r="1138" s="27" customFormat="1"/>
    <row r="1139" s="27" customFormat="1"/>
    <row r="1140" s="27" customFormat="1"/>
    <row r="1141" s="27" customFormat="1"/>
    <row r="1142" s="27" customFormat="1"/>
    <row r="1143" s="27" customFormat="1"/>
    <row r="1144" s="27" customFormat="1"/>
    <row r="1145" s="27" customFormat="1"/>
    <row r="1146" s="27" customFormat="1"/>
    <row r="1147" s="27" customFormat="1"/>
    <row r="1148" s="27" customFormat="1"/>
    <row r="1149" s="27" customFormat="1"/>
    <row r="1150" s="27" customFormat="1"/>
    <row r="1151" s="27" customFormat="1"/>
    <row r="1152" s="27" customFormat="1"/>
    <row r="1153" s="27" customFormat="1"/>
    <row r="1154" s="27" customFormat="1"/>
    <row r="1155" s="27" customFormat="1"/>
    <row r="1156" s="27" customFormat="1"/>
    <row r="1157" s="27" customFormat="1"/>
    <row r="1158" s="27" customFormat="1"/>
    <row r="1159" s="27" customFormat="1"/>
    <row r="1160" s="27" customFormat="1"/>
    <row r="1161" s="27" customFormat="1"/>
    <row r="1162" s="27" customFormat="1"/>
    <row r="1163" s="27" customFormat="1"/>
    <row r="1164" s="27" customFormat="1"/>
    <row r="1165" s="27" customFormat="1"/>
    <row r="1166" s="27" customFormat="1"/>
    <row r="1167" s="27" customFormat="1"/>
    <row r="1168" s="27" customFormat="1"/>
    <row r="1169" s="27" customFormat="1"/>
    <row r="1170" s="27" customFormat="1"/>
    <row r="1171" s="27" customFormat="1"/>
    <row r="1172" s="27" customFormat="1"/>
    <row r="1173" s="27" customFormat="1"/>
    <row r="1174" s="27" customFormat="1"/>
    <row r="1175" s="27" customFormat="1"/>
    <row r="1176" s="27" customFormat="1"/>
    <row r="1177" s="27" customFormat="1"/>
    <row r="1178" s="27" customFormat="1"/>
    <row r="1179" s="27" customFormat="1"/>
    <row r="1180" s="27" customFormat="1"/>
    <row r="1181" s="27" customFormat="1"/>
    <row r="1182" s="27" customFormat="1"/>
    <row r="1183" s="27" customFormat="1"/>
    <row r="1184" s="27" customFormat="1"/>
    <row r="1185" s="27" customFormat="1"/>
    <row r="1186" s="27" customFormat="1"/>
    <row r="1187" s="27" customFormat="1"/>
    <row r="1188" s="27" customFormat="1"/>
    <row r="1189" s="27" customFormat="1"/>
    <row r="1190" s="27" customFormat="1"/>
    <row r="1191" s="27" customFormat="1"/>
    <row r="1192" s="27" customFormat="1"/>
    <row r="1193" s="27" customFormat="1"/>
    <row r="1194" s="27" customFormat="1"/>
    <row r="1195" s="27" customFormat="1"/>
    <row r="1196" s="27" customFormat="1"/>
    <row r="1197" s="27" customFormat="1"/>
    <row r="1198" s="27" customFormat="1"/>
    <row r="1199" s="27" customFormat="1"/>
    <row r="1200" s="27" customFormat="1"/>
    <row r="1201" s="27" customFormat="1"/>
    <row r="1202" s="27" customFormat="1"/>
    <row r="1203" s="27" customFormat="1"/>
    <row r="1204" s="27" customFormat="1"/>
    <row r="1205" s="27" customFormat="1"/>
    <row r="1206" s="27" customFormat="1"/>
    <row r="1207" s="27" customFormat="1"/>
    <row r="1208" s="27" customFormat="1"/>
    <row r="1209" s="27" customFormat="1"/>
    <row r="1210" s="27" customFormat="1"/>
    <row r="1211" s="27" customFormat="1"/>
    <row r="1212" s="27" customFormat="1"/>
    <row r="1213" s="27" customFormat="1"/>
    <row r="1214" s="27" customFormat="1"/>
    <row r="1215" s="27" customFormat="1"/>
    <row r="1216" s="27" customFormat="1"/>
    <row r="1217" s="27" customFormat="1"/>
    <row r="1218" s="27" customFormat="1"/>
    <row r="1219" s="27" customFormat="1"/>
    <row r="1220" s="27" customFormat="1"/>
    <row r="1221" s="27" customFormat="1"/>
    <row r="1222" s="27" customFormat="1"/>
    <row r="1223" s="27" customFormat="1"/>
    <row r="1224" s="27" customFormat="1"/>
    <row r="1225" s="27" customFormat="1"/>
    <row r="1226" s="27" customFormat="1"/>
    <row r="1227" s="27" customFormat="1"/>
    <row r="1228" s="27" customFormat="1"/>
    <row r="1229" s="27" customFormat="1"/>
    <row r="1230" s="27" customFormat="1"/>
    <row r="1231" s="27" customFormat="1"/>
    <row r="1232" s="27" customFormat="1"/>
    <row r="1233" s="27" customFormat="1"/>
    <row r="1234" s="27" customFormat="1"/>
    <row r="1235" s="27" customFormat="1"/>
    <row r="1236" s="27" customFormat="1"/>
    <row r="1237" s="27" customFormat="1"/>
    <row r="1238" s="27" customFormat="1"/>
    <row r="1239" s="27" customFormat="1"/>
    <row r="1240" s="27" customFormat="1"/>
    <row r="1241" s="27" customFormat="1"/>
    <row r="1242" s="27" customFormat="1"/>
    <row r="1243" s="27" customFormat="1"/>
    <row r="1244" s="27" customFormat="1"/>
    <row r="1245" s="27" customFormat="1"/>
    <row r="1246" s="27" customFormat="1"/>
    <row r="1247" s="27" customFormat="1"/>
    <row r="1248" s="27" customFormat="1"/>
    <row r="1249" s="27" customFormat="1"/>
    <row r="1250" s="27" customFormat="1"/>
    <row r="1251" s="27" customFormat="1"/>
    <row r="1252" s="27" customFormat="1"/>
    <row r="1253" s="27" customFormat="1"/>
    <row r="1254" s="27" customFormat="1"/>
    <row r="1255" s="27" customFormat="1"/>
    <row r="1256" s="27" customFormat="1"/>
    <row r="1257" s="27" customFormat="1"/>
    <row r="1258" s="27" customFormat="1"/>
    <row r="1259" s="27" customFormat="1"/>
    <row r="1260" s="27" customFormat="1"/>
    <row r="1261" s="27" customFormat="1"/>
    <row r="1262" s="27" customFormat="1"/>
    <row r="1263" s="27" customFormat="1"/>
    <row r="1264" s="27" customFormat="1"/>
    <row r="1265" s="27" customFormat="1"/>
    <row r="1266" s="27" customFormat="1"/>
    <row r="1267" s="27" customFormat="1"/>
    <row r="1268" s="27" customFormat="1"/>
    <row r="1269" s="27" customFormat="1"/>
    <row r="1270" s="27" customFormat="1"/>
    <row r="1271" s="27" customFormat="1"/>
    <row r="1272" s="27" customFormat="1"/>
    <row r="1273" s="27" customFormat="1"/>
    <row r="1274" s="27" customFormat="1"/>
    <row r="1275" s="27" customFormat="1"/>
    <row r="1276" s="27" customFormat="1"/>
    <row r="1277" s="27" customFormat="1"/>
    <row r="1278" s="27" customFormat="1"/>
    <row r="1279" s="27" customFormat="1"/>
    <row r="1280" s="27" customFormat="1"/>
    <row r="1281" s="27" customFormat="1"/>
    <row r="1282" s="27" customFormat="1"/>
    <row r="1283" s="27" customFormat="1"/>
    <row r="1284" s="27" customFormat="1"/>
    <row r="1285" s="27" customFormat="1"/>
    <row r="1286" s="27" customFormat="1"/>
    <row r="1287" s="27" customFormat="1"/>
    <row r="1288" s="27" customFormat="1"/>
    <row r="1289" s="27" customFormat="1"/>
    <row r="1290" s="27" customFormat="1"/>
    <row r="1291" s="27" customFormat="1"/>
    <row r="1292" s="27" customFormat="1"/>
    <row r="1293" s="27" customFormat="1"/>
    <row r="1294" s="27" customFormat="1"/>
    <row r="1295" s="27" customFormat="1"/>
    <row r="1296" s="27" customFormat="1"/>
    <row r="1297" s="27" customFormat="1"/>
    <row r="1298" s="27" customFormat="1"/>
    <row r="1299" s="27" customFormat="1"/>
    <row r="1300" s="27" customFormat="1"/>
    <row r="1301" s="27" customFormat="1"/>
    <row r="1302" s="27" customFormat="1"/>
    <row r="1303" s="27" customFormat="1"/>
    <row r="1304" s="27" customFormat="1"/>
    <row r="1305" s="27" customFormat="1"/>
    <row r="1306" s="27" customFormat="1"/>
    <row r="1307" s="27" customFormat="1"/>
    <row r="1308" s="27" customFormat="1"/>
    <row r="1309" s="27" customFormat="1"/>
    <row r="1310" s="27" customFormat="1"/>
    <row r="1311" s="27" customFormat="1"/>
    <row r="1312" s="27" customFormat="1"/>
    <row r="1313" s="27" customFormat="1"/>
    <row r="1314" s="27" customFormat="1"/>
    <row r="1315" s="27" customFormat="1"/>
    <row r="1316" s="27" customFormat="1"/>
    <row r="1317" s="27" customFormat="1"/>
    <row r="1318" s="27" customFormat="1"/>
    <row r="1319" s="27" customFormat="1"/>
    <row r="1320" s="27" customFormat="1"/>
    <row r="1321" s="27" customFormat="1"/>
    <row r="1322" s="27" customFormat="1"/>
    <row r="1323" s="27" customFormat="1"/>
    <row r="1324" s="27" customFormat="1"/>
    <row r="1325" s="27" customFormat="1"/>
    <row r="1326" s="27" customFormat="1"/>
    <row r="1327" s="27" customFormat="1"/>
    <row r="1328" s="27" customFormat="1"/>
    <row r="1329" s="27" customFormat="1"/>
    <row r="1330" s="27" customFormat="1"/>
    <row r="1331" s="27" customFormat="1"/>
    <row r="1332" s="27" customFormat="1"/>
    <row r="1333" s="27" customFormat="1"/>
    <row r="1334" s="27" customFormat="1"/>
    <row r="1335" s="27" customFormat="1"/>
    <row r="1336" s="27" customFormat="1"/>
    <row r="1337" s="27" customFormat="1"/>
    <row r="1338" s="27" customFormat="1"/>
    <row r="1339" s="27" customFormat="1"/>
    <row r="1340" s="27" customFormat="1"/>
    <row r="1341" s="27" customFormat="1"/>
    <row r="1342" s="27" customFormat="1"/>
    <row r="1343" s="27" customFormat="1"/>
    <row r="1344" s="27" customFormat="1"/>
    <row r="1345" s="27" customFormat="1"/>
    <row r="1346" s="27" customFormat="1"/>
    <row r="1347" s="27" customFormat="1"/>
    <row r="1348" s="27" customFormat="1"/>
    <row r="1349" s="27" customFormat="1"/>
    <row r="1350" s="27" customFormat="1"/>
    <row r="1351" s="27" customFormat="1"/>
    <row r="1352" s="27" customFormat="1"/>
    <row r="1353" s="27" customFormat="1"/>
    <row r="1354" s="27" customFormat="1"/>
    <row r="1355" s="27" customFormat="1"/>
    <row r="1356" s="27" customFormat="1"/>
    <row r="1357" s="27" customFormat="1"/>
    <row r="1358" s="27" customFormat="1"/>
    <row r="1359" s="27" customFormat="1"/>
    <row r="1360" s="27" customFormat="1"/>
    <row r="1361" s="27" customFormat="1"/>
    <row r="1362" s="27" customFormat="1"/>
    <row r="1363" s="27" customFormat="1"/>
    <row r="1364" s="27" customFormat="1"/>
    <row r="1365" s="27" customFormat="1"/>
    <row r="1366" s="27" customFormat="1"/>
    <row r="1367" s="27" customFormat="1"/>
    <row r="1368" s="27" customFormat="1"/>
    <row r="1369" s="27" customFormat="1"/>
    <row r="1370" s="27" customFormat="1"/>
    <row r="1371" s="27" customFormat="1"/>
    <row r="1372" s="27" customFormat="1"/>
    <row r="1373" s="27" customFormat="1"/>
    <row r="1374" s="27" customFormat="1"/>
    <row r="1375" s="27" customFormat="1"/>
    <row r="1376" s="27" customFormat="1"/>
    <row r="1377" s="27" customFormat="1"/>
    <row r="1378" s="27" customFormat="1"/>
    <row r="1379" s="27" customFormat="1"/>
    <row r="1380" s="27" customFormat="1"/>
    <row r="1381" s="27" customFormat="1"/>
    <row r="1382" s="27" customFormat="1"/>
    <row r="1383" s="27" customFormat="1"/>
    <row r="1384" s="27" customFormat="1"/>
    <row r="1385" s="27" customFormat="1"/>
    <row r="1386" s="27" customFormat="1"/>
    <row r="1387" s="27" customFormat="1"/>
    <row r="1388" s="27" customFormat="1"/>
    <row r="1389" s="27" customFormat="1"/>
    <row r="1390" s="27" customFormat="1"/>
    <row r="1391" s="27" customFormat="1"/>
    <row r="1392" s="27" customFormat="1"/>
    <row r="1393" s="27" customFormat="1"/>
    <row r="1394" s="27" customFormat="1"/>
    <row r="1395" s="27" customFormat="1"/>
    <row r="1396" s="27" customFormat="1"/>
    <row r="1397" s="27" customFormat="1"/>
    <row r="1398" s="27" customFormat="1"/>
    <row r="1399" s="27" customFormat="1"/>
    <row r="1400" s="27" customFormat="1"/>
    <row r="1401" s="27" customFormat="1"/>
    <row r="1402" s="27" customFormat="1"/>
    <row r="1403" s="27" customFormat="1"/>
    <row r="1404" s="27" customFormat="1"/>
    <row r="1405" s="27" customFormat="1"/>
    <row r="1406" s="27" customFormat="1"/>
    <row r="1407" s="27" customFormat="1"/>
    <row r="1408" s="27" customFormat="1"/>
    <row r="1409" s="27" customFormat="1"/>
    <row r="1410" s="27" customFormat="1"/>
    <row r="1411" s="27" customFormat="1"/>
    <row r="1412" s="27" customFormat="1"/>
    <row r="1413" s="27" customFormat="1"/>
    <row r="1414" s="27" customFormat="1"/>
    <row r="1415" s="27" customFormat="1"/>
    <row r="1416" s="27" customFormat="1"/>
    <row r="1417" s="27" customFormat="1"/>
    <row r="1418" s="27" customFormat="1"/>
    <row r="1419" s="27" customFormat="1"/>
    <row r="1420" s="27" customFormat="1"/>
    <row r="1421" s="27" customFormat="1"/>
    <row r="1422" s="27" customFormat="1"/>
    <row r="1423" s="27" customFormat="1"/>
    <row r="1424" s="27" customFormat="1"/>
    <row r="1425" s="27" customFormat="1"/>
    <row r="1426" s="27" customFormat="1"/>
    <row r="1427" s="27" customFormat="1"/>
    <row r="1428" s="27" customFormat="1"/>
    <row r="1429" s="27" customFormat="1"/>
    <row r="1430" s="27" customFormat="1"/>
    <row r="1431" s="27" customFormat="1"/>
    <row r="1432" s="27" customFormat="1"/>
    <row r="1433" s="27" customFormat="1"/>
    <row r="1434" s="27" customFormat="1"/>
    <row r="1435" s="27" customFormat="1"/>
    <row r="1436" s="27" customFormat="1"/>
    <row r="1437" s="27" customFormat="1"/>
    <row r="1438" s="27" customFormat="1"/>
    <row r="1439" s="27" customFormat="1"/>
    <row r="1440" s="27" customFormat="1"/>
    <row r="1441" s="27" customFormat="1"/>
    <row r="1442" s="27" customFormat="1"/>
    <row r="1443" s="27" customFormat="1"/>
    <row r="1444" s="27" customFormat="1"/>
    <row r="1445" s="27" customFormat="1"/>
    <row r="1446" s="27" customFormat="1"/>
    <row r="1447" s="27" customFormat="1"/>
    <row r="1448" s="27" customFormat="1"/>
    <row r="1449" s="27" customFormat="1"/>
    <row r="1450" s="27" customFormat="1"/>
    <row r="1451" s="27" customFormat="1"/>
    <row r="1452" s="27" customFormat="1"/>
    <row r="1453" s="27" customFormat="1"/>
    <row r="1454" s="27" customFormat="1"/>
    <row r="1455" s="27" customFormat="1"/>
    <row r="1456" s="27" customFormat="1"/>
    <row r="1457" s="27" customFormat="1"/>
    <row r="1458" s="27" customFormat="1"/>
    <row r="1459" s="27" customFormat="1"/>
    <row r="1460" s="27" customFormat="1"/>
    <row r="1461" s="27" customFormat="1"/>
    <row r="1462" s="27" customFormat="1"/>
    <row r="1463" s="27" customFormat="1"/>
    <row r="1464" s="27" customFormat="1"/>
    <row r="1465" s="27" customFormat="1"/>
    <row r="1466" s="27" customFormat="1"/>
    <row r="1467" s="27" customFormat="1"/>
    <row r="1468" s="27" customFormat="1"/>
    <row r="1469" s="27" customFormat="1"/>
    <row r="1470" s="27" customFormat="1"/>
    <row r="1471" s="27" customFormat="1"/>
    <row r="1472" s="27" customFormat="1"/>
    <row r="1473" s="27" customFormat="1"/>
    <row r="1474" s="27" customFormat="1"/>
    <row r="1475" s="27" customFormat="1"/>
    <row r="1476" s="27" customFormat="1"/>
    <row r="1477" s="27" customFormat="1"/>
    <row r="1478" s="27" customFormat="1"/>
    <row r="1479" s="27" customFormat="1"/>
    <row r="1480" s="27" customFormat="1"/>
    <row r="1481" s="27" customFormat="1"/>
    <row r="1482" s="27" customFormat="1"/>
    <row r="1483" s="27" customFormat="1"/>
    <row r="1484" s="27" customFormat="1"/>
    <row r="1485" s="27" customFormat="1"/>
    <row r="1486" s="27" customFormat="1"/>
    <row r="1487" s="27" customFormat="1"/>
    <row r="1488" s="27" customFormat="1"/>
    <row r="1489" s="27" customFormat="1"/>
    <row r="1490" s="27" customFormat="1"/>
    <row r="1491" s="27" customFormat="1"/>
    <row r="1492" s="27" customFormat="1"/>
    <row r="1493" s="27" customFormat="1"/>
    <row r="1494" s="27" customFormat="1"/>
    <row r="1495" s="27" customFormat="1"/>
    <row r="1496" s="27" customFormat="1"/>
    <row r="1497" s="27" customFormat="1"/>
    <row r="1498" s="27" customFormat="1"/>
    <row r="1499" s="27" customFormat="1"/>
    <row r="1500" s="27" customFormat="1"/>
    <row r="1501" s="27" customFormat="1"/>
    <row r="1502" s="27" customFormat="1"/>
    <row r="1503" s="27" customFormat="1"/>
    <row r="1504" s="27" customFormat="1"/>
    <row r="1505" s="27" customFormat="1"/>
    <row r="1506" s="27" customFormat="1"/>
    <row r="1507" s="27" customFormat="1"/>
    <row r="1508" s="27" customFormat="1"/>
    <row r="1509" s="27" customFormat="1"/>
    <row r="1510" s="27" customFormat="1"/>
    <row r="1511" s="27" customFormat="1"/>
    <row r="1512" s="27" customFormat="1"/>
    <row r="1513" s="27" customFormat="1"/>
    <row r="1514" s="27" customFormat="1"/>
    <row r="1515" s="27" customFormat="1"/>
    <row r="1516" s="27" customFormat="1"/>
    <row r="1517" s="27" customFormat="1"/>
    <row r="1518" s="27" customFormat="1"/>
    <row r="1519" s="27" customFormat="1"/>
    <row r="1520" s="27" customFormat="1"/>
    <row r="1521" s="27" customFormat="1"/>
    <row r="1522" s="27" customFormat="1"/>
    <row r="1523" s="27" customFormat="1"/>
    <row r="1524" s="27" customFormat="1"/>
    <row r="1525" s="27" customFormat="1"/>
    <row r="1526" s="27" customFormat="1"/>
    <row r="1527" s="27" customFormat="1"/>
    <row r="1528" s="27" customFormat="1"/>
    <row r="1529" s="27" customFormat="1"/>
    <row r="1530" s="27" customFormat="1"/>
    <row r="1531" s="27" customFormat="1"/>
    <row r="1532" s="27" customFormat="1"/>
    <row r="1533" s="27" customFormat="1"/>
    <row r="1534" s="27" customFormat="1"/>
    <row r="1535" s="27" customFormat="1"/>
    <row r="1536" s="27" customFormat="1"/>
    <row r="1537" s="27" customFormat="1"/>
    <row r="1538" s="27" customFormat="1"/>
    <row r="1539" s="27" customFormat="1"/>
    <row r="1540" s="27" customFormat="1"/>
    <row r="1541" s="27" customFormat="1"/>
    <row r="1542" s="27" customFormat="1"/>
    <row r="1543" s="27" customFormat="1"/>
    <row r="1544" s="27" customFormat="1"/>
    <row r="1545" s="27" customFormat="1"/>
    <row r="1546" s="27" customFormat="1"/>
    <row r="1547" s="27" customFormat="1"/>
    <row r="1548" s="27" customFormat="1"/>
    <row r="1549" s="27" customFormat="1"/>
    <row r="1550" s="27" customFormat="1"/>
    <row r="1551" s="27" customFormat="1"/>
    <row r="1552" s="27" customFormat="1"/>
    <row r="1553" s="27" customFormat="1"/>
    <row r="1554" s="27" customFormat="1"/>
    <row r="1555" s="27" customFormat="1"/>
    <row r="1556" s="27" customFormat="1"/>
    <row r="1557" s="27" customFormat="1"/>
    <row r="1558" s="27" customFormat="1"/>
    <row r="1559" s="27" customFormat="1"/>
    <row r="1560" s="27" customFormat="1"/>
    <row r="1561" s="27" customFormat="1"/>
    <row r="1562" s="27" customFormat="1"/>
    <row r="1563" s="27" customFormat="1"/>
    <row r="1564" s="27" customFormat="1"/>
    <row r="1565" s="27" customFormat="1"/>
    <row r="1566" s="27" customFormat="1"/>
    <row r="1567" s="27" customFormat="1"/>
    <row r="1568" s="27" customFormat="1"/>
    <row r="1569" s="27" customFormat="1"/>
    <row r="1570" s="27" customFormat="1"/>
    <row r="1571" s="27" customFormat="1"/>
    <row r="1572" s="27" customFormat="1"/>
    <row r="1573" s="27" customFormat="1"/>
    <row r="1574" s="27" customFormat="1"/>
    <row r="1575" s="27" customFormat="1"/>
    <row r="1576" s="27" customFormat="1"/>
    <row r="1577" s="27" customFormat="1"/>
    <row r="1578" s="27" customFormat="1"/>
    <row r="1579" s="27" customFormat="1"/>
    <row r="1580" s="27" customFormat="1"/>
    <row r="1581" s="27" customFormat="1"/>
    <row r="1582" s="27" customFormat="1"/>
    <row r="1583" s="27" customFormat="1"/>
    <row r="1584" s="27" customFormat="1"/>
    <row r="1585" s="27" customFormat="1"/>
    <row r="1586" s="27" customFormat="1"/>
    <row r="1587" s="27" customFormat="1"/>
    <row r="1588" s="27" customFormat="1"/>
    <row r="1589" s="27" customFormat="1"/>
    <row r="1590" s="27" customFormat="1"/>
    <row r="1591" s="27" customFormat="1"/>
    <row r="1592" s="27" customFormat="1"/>
    <row r="1593" s="27" customFormat="1"/>
    <row r="1594" s="27" customFormat="1"/>
    <row r="1595" s="27" customFormat="1"/>
    <row r="1596" s="27" customFormat="1"/>
    <row r="1597" s="27" customFormat="1"/>
    <row r="1598" s="27" customFormat="1"/>
    <row r="1599" s="27" customFormat="1"/>
    <row r="1600" s="27" customFormat="1"/>
    <row r="1601" s="27" customFormat="1"/>
    <row r="1602" s="27" customFormat="1"/>
    <row r="1603" s="27" customFormat="1"/>
    <row r="1604" s="27" customFormat="1"/>
    <row r="1605" s="27" customFormat="1"/>
    <row r="1606" s="27" customFormat="1"/>
    <row r="1607" s="27" customFormat="1"/>
    <row r="1608" s="27" customFormat="1"/>
    <row r="1609" s="27" customFormat="1"/>
    <row r="1610" s="27" customFormat="1"/>
    <row r="1611" s="27" customFormat="1"/>
    <row r="1612" s="27" customFormat="1"/>
    <row r="1613" s="27" customFormat="1"/>
    <row r="1614" s="27" customFormat="1"/>
    <row r="1615" s="27" customFormat="1"/>
    <row r="1616" s="27" customFormat="1"/>
    <row r="1617" s="27" customFormat="1"/>
    <row r="1618" s="27" customFormat="1"/>
    <row r="1619" s="27" customFormat="1"/>
    <row r="1620" s="27" customFormat="1"/>
    <row r="1621" s="27" customFormat="1"/>
    <row r="1622" s="27" customFormat="1"/>
    <row r="1623" s="27" customFormat="1"/>
    <row r="1624" s="27" customFormat="1"/>
    <row r="1625" s="27" customFormat="1"/>
    <row r="1626" s="27" customFormat="1"/>
    <row r="1627" s="27" customFormat="1"/>
    <row r="1628" s="27" customFormat="1"/>
    <row r="1629" s="27" customFormat="1"/>
    <row r="1630" s="27" customFormat="1"/>
    <row r="1631" s="27" customFormat="1"/>
    <row r="1632" s="27" customFormat="1"/>
    <row r="1633" s="27" customFormat="1"/>
    <row r="1634" s="27" customFormat="1"/>
    <row r="1635" s="27" customFormat="1"/>
    <row r="1636" s="27" customFormat="1"/>
    <row r="1637" s="27" customFormat="1"/>
    <row r="1638" s="27" customFormat="1"/>
    <row r="1639" s="27" customFormat="1"/>
    <row r="1640" s="27" customFormat="1"/>
    <row r="1641" s="27" customFormat="1"/>
    <row r="1642" s="27" customFormat="1"/>
    <row r="1643" s="27" customFormat="1"/>
    <row r="1644" s="27" customFormat="1"/>
    <row r="1645" s="27" customFormat="1"/>
    <row r="1646" s="27" customFormat="1"/>
    <row r="1647" s="27" customFormat="1"/>
    <row r="1648" s="27" customFormat="1"/>
    <row r="1649" s="27" customFormat="1"/>
    <row r="1650" s="27" customFormat="1"/>
    <row r="1651" s="27" customFormat="1"/>
    <row r="1652" s="27" customFormat="1"/>
    <row r="1653" s="27" customFormat="1"/>
    <row r="1654" s="27" customFormat="1"/>
    <row r="1655" s="27" customFormat="1"/>
    <row r="1656" s="27" customFormat="1"/>
    <row r="1657" s="27" customFormat="1"/>
    <row r="1658" s="27" customFormat="1"/>
    <row r="1659" s="27" customFormat="1"/>
    <row r="1660" s="27" customFormat="1"/>
    <row r="1661" s="27" customFormat="1"/>
    <row r="1662" s="27" customFormat="1"/>
    <row r="1663" s="27" customFormat="1"/>
    <row r="1664" s="27" customFormat="1"/>
    <row r="1665" s="27" customFormat="1"/>
    <row r="1666" s="27" customFormat="1"/>
    <row r="1667" s="27" customFormat="1"/>
    <row r="1668" s="27" customFormat="1"/>
    <row r="1669" s="27" customFormat="1"/>
    <row r="1670" s="27" customFormat="1"/>
    <row r="1671" s="27" customFormat="1"/>
    <row r="1672" s="27" customFormat="1"/>
    <row r="1673" s="27" customFormat="1"/>
    <row r="1674" s="27" customFormat="1"/>
    <row r="1675" s="27" customFormat="1"/>
    <row r="1676" s="27" customFormat="1"/>
    <row r="1677" s="27" customFormat="1"/>
    <row r="1678" s="27" customFormat="1"/>
    <row r="1679" s="27" customFormat="1"/>
    <row r="1680" s="27" customFormat="1"/>
    <row r="1681" s="27" customFormat="1"/>
    <row r="1682" s="27" customFormat="1"/>
    <row r="1683" s="27" customFormat="1"/>
    <row r="1684" s="27" customFormat="1"/>
    <row r="1685" s="27" customFormat="1"/>
    <row r="1686" s="27" customFormat="1"/>
    <row r="1687" s="27" customFormat="1"/>
    <row r="1688" s="27" customFormat="1"/>
    <row r="1689" s="27" customFormat="1"/>
    <row r="1690" s="27" customFormat="1"/>
    <row r="1691" s="27" customFormat="1"/>
    <row r="1692" s="27" customFormat="1"/>
    <row r="1693" s="27" customFormat="1"/>
    <row r="1694" s="27" customFormat="1"/>
    <row r="1695" s="27" customFormat="1"/>
    <row r="1696" s="27" customFormat="1"/>
    <row r="1697" s="27" customFormat="1"/>
    <row r="1698" s="27" customFormat="1"/>
    <row r="1699" s="27" customFormat="1"/>
    <row r="1700" s="27" customFormat="1"/>
    <row r="1701" s="27" customFormat="1"/>
    <row r="1702" s="27" customFormat="1"/>
    <row r="1703" s="27" customFormat="1"/>
    <row r="1704" s="27" customFormat="1"/>
    <row r="1705" s="27" customFormat="1"/>
    <row r="1706" s="27" customFormat="1"/>
    <row r="1707" s="27" customFormat="1"/>
    <row r="1708" s="27" customFormat="1"/>
    <row r="1709" s="27" customFormat="1"/>
    <row r="1710" s="27" customFormat="1"/>
    <row r="1711" s="27" customFormat="1"/>
    <row r="1712" s="27" customFormat="1"/>
    <row r="1713" s="27" customFormat="1"/>
    <row r="1714" s="27" customFormat="1"/>
    <row r="1715" s="27" customFormat="1"/>
    <row r="1716" s="27" customFormat="1"/>
    <row r="1717" s="27" customFormat="1"/>
    <row r="1718" s="27" customFormat="1"/>
    <row r="1719" s="27" customFormat="1"/>
    <row r="1720" s="27" customFormat="1"/>
    <row r="1721" s="27" customFormat="1"/>
    <row r="1722" s="27" customFormat="1"/>
    <row r="1723" s="27" customFormat="1"/>
    <row r="1724" s="27" customFormat="1"/>
    <row r="1725" s="27" customFormat="1"/>
    <row r="1726" s="27" customFormat="1"/>
    <row r="1727" s="27" customFormat="1"/>
    <row r="1728" s="27" customFormat="1"/>
    <row r="1729" s="27" customFormat="1"/>
    <row r="1730" s="27" customFormat="1"/>
    <row r="1731" s="27" customFormat="1"/>
    <row r="1732" s="27" customFormat="1"/>
    <row r="1733" s="27" customFormat="1"/>
    <row r="1734" s="27" customFormat="1"/>
    <row r="1735" s="27" customFormat="1"/>
    <row r="1736" s="27" customFormat="1"/>
    <row r="1737" s="27" customFormat="1"/>
    <row r="1738" s="27" customFormat="1"/>
    <row r="1739" s="27" customFormat="1"/>
    <row r="1740" s="27" customFormat="1"/>
    <row r="1741" s="27" customFormat="1"/>
    <row r="1742" s="27" customFormat="1"/>
    <row r="1743" s="27" customFormat="1"/>
    <row r="1744" s="27" customFormat="1"/>
    <row r="1745" s="27" customFormat="1"/>
    <row r="1746" s="27" customFormat="1"/>
    <row r="1747" s="27" customFormat="1"/>
    <row r="1748" s="27" customFormat="1"/>
    <row r="1749" s="27" customFormat="1"/>
    <row r="1750" s="27" customFormat="1"/>
    <row r="1751" s="27" customFormat="1"/>
    <row r="1752" s="27" customFormat="1"/>
    <row r="1753" s="27" customFormat="1"/>
    <row r="1754" s="27" customFormat="1"/>
    <row r="1755" s="27" customFormat="1"/>
    <row r="1756" s="27" customFormat="1"/>
    <row r="1757" s="27" customFormat="1"/>
    <row r="1758" s="27" customFormat="1"/>
    <row r="1759" s="27" customFormat="1"/>
    <row r="1760" s="27" customFormat="1"/>
    <row r="1761" s="27" customFormat="1"/>
    <row r="1762" s="27" customFormat="1"/>
    <row r="1763" s="27" customFormat="1"/>
    <row r="1764" s="27" customFormat="1"/>
    <row r="1765" s="27" customFormat="1"/>
    <row r="1766" s="27" customFormat="1"/>
    <row r="1767" s="27" customFormat="1"/>
    <row r="1768" s="27" customFormat="1"/>
    <row r="1769" s="27" customFormat="1"/>
    <row r="1770" s="27" customFormat="1"/>
    <row r="1771" s="27" customFormat="1"/>
    <row r="1772" s="27" customFormat="1"/>
    <row r="1773" s="27" customFormat="1"/>
    <row r="1774" s="27" customFormat="1"/>
    <row r="1775" s="27" customFormat="1"/>
    <row r="1776" s="27" customFormat="1"/>
    <row r="1777" s="27" customFormat="1"/>
    <row r="1778" s="27" customFormat="1"/>
    <row r="1779" s="27" customFormat="1"/>
    <row r="1780" s="27" customFormat="1"/>
    <row r="1781" s="27" customFormat="1"/>
    <row r="1782" s="27" customFormat="1"/>
    <row r="1783" s="27" customFormat="1"/>
    <row r="1784" s="27" customFormat="1"/>
    <row r="1785" s="27" customFormat="1"/>
    <row r="1786" s="27" customFormat="1"/>
    <row r="1787" s="27" customFormat="1"/>
    <row r="1788" s="27" customFormat="1"/>
    <row r="1789" s="27" customFormat="1"/>
    <row r="1790" s="27" customFormat="1"/>
    <row r="1791" s="27" customFormat="1"/>
    <row r="1792" s="27" customFormat="1"/>
    <row r="1793" s="27" customFormat="1"/>
    <row r="1794" s="27" customFormat="1"/>
    <row r="1795" s="27" customFormat="1"/>
    <row r="1796" s="27" customFormat="1"/>
    <row r="1797" s="27" customFormat="1"/>
    <row r="1798" s="27" customFormat="1"/>
    <row r="1799" s="27" customFormat="1"/>
    <row r="1800" s="27" customFormat="1"/>
    <row r="1801" s="27" customFormat="1"/>
    <row r="1802" s="27" customFormat="1"/>
    <row r="1803" s="27" customFormat="1"/>
    <row r="1804" s="27" customFormat="1"/>
    <row r="1805" s="27" customFormat="1"/>
    <row r="1806" s="27" customFormat="1"/>
    <row r="1807" s="27" customFormat="1"/>
    <row r="1808" s="27" customFormat="1"/>
    <row r="1809" s="27" customFormat="1"/>
    <row r="1810" s="27" customFormat="1"/>
    <row r="1811" s="27" customFormat="1"/>
    <row r="1812" s="27" customFormat="1"/>
    <row r="1813" s="27" customFormat="1"/>
    <row r="1814" s="27" customFormat="1"/>
    <row r="1815" s="27" customFormat="1"/>
    <row r="1816" s="27" customFormat="1"/>
    <row r="1817" s="27" customFormat="1"/>
    <row r="1818" s="27" customFormat="1"/>
    <row r="1819" s="27" customFormat="1"/>
    <row r="1820" s="27" customFormat="1"/>
    <row r="1821" s="27" customFormat="1"/>
    <row r="1822" s="27" customFormat="1"/>
    <row r="1823" s="27" customFormat="1"/>
    <row r="1824" s="27" customFormat="1"/>
    <row r="1825" s="27" customFormat="1"/>
    <row r="1826" s="27" customFormat="1"/>
    <row r="1827" s="27" customFormat="1"/>
    <row r="1828" s="27" customFormat="1"/>
    <row r="1829" s="27" customFormat="1"/>
    <row r="1830" s="27" customFormat="1"/>
    <row r="1831" s="27" customFormat="1"/>
    <row r="1832" s="27" customFormat="1"/>
    <row r="1833" s="27" customFormat="1"/>
    <row r="1834" s="27" customFormat="1"/>
    <row r="1835" s="27" customFormat="1"/>
    <row r="1836" s="27" customFormat="1"/>
    <row r="1837" s="27" customFormat="1"/>
    <row r="1838" s="27" customFormat="1"/>
    <row r="1839" s="27" customFormat="1"/>
    <row r="1840" s="27" customFormat="1"/>
    <row r="1841" s="27" customFormat="1"/>
    <row r="1842" s="27" customFormat="1"/>
    <row r="1843" s="27" customFormat="1"/>
    <row r="1844" s="27" customFormat="1"/>
    <row r="1845" s="27" customFormat="1"/>
    <row r="1846" s="27" customFormat="1"/>
    <row r="1847" s="27" customFormat="1"/>
    <row r="1848" s="27" customFormat="1"/>
    <row r="1849" s="27" customFormat="1"/>
    <row r="1850" s="27" customFormat="1"/>
    <row r="1851" s="27" customFormat="1"/>
    <row r="1852" s="27" customFormat="1"/>
    <row r="1853" s="27" customFormat="1"/>
    <row r="1854" s="27" customFormat="1"/>
    <row r="1855" s="27" customFormat="1"/>
    <row r="1856" s="27" customFormat="1"/>
    <row r="1857" s="27" customFormat="1"/>
    <row r="1858" s="27" customFormat="1"/>
    <row r="1859" s="27" customFormat="1"/>
    <row r="1860" s="27" customFormat="1"/>
    <row r="1861" s="27" customFormat="1"/>
    <row r="1862" s="27" customFormat="1"/>
    <row r="1863" s="27" customFormat="1"/>
    <row r="1864" s="27" customFormat="1"/>
    <row r="1865" s="27" customFormat="1"/>
    <row r="1866" s="27" customFormat="1"/>
    <row r="1867" s="27" customFormat="1"/>
    <row r="1868" s="27" customFormat="1"/>
    <row r="1869" s="27" customFormat="1"/>
    <row r="1870" s="27" customFormat="1"/>
    <row r="1871" s="27" customFormat="1"/>
    <row r="1872" s="27" customFormat="1"/>
    <row r="1873" s="27" customFormat="1"/>
    <row r="1874" s="27" customFormat="1"/>
    <row r="1875" s="27" customFormat="1"/>
    <row r="1876" s="27" customFormat="1"/>
    <row r="1877" s="27" customFormat="1"/>
    <row r="1878" s="27" customFormat="1"/>
    <row r="1879" s="27" customFormat="1"/>
    <row r="1880" s="27" customFormat="1"/>
    <row r="1881" s="27" customFormat="1"/>
    <row r="1882" s="27" customFormat="1"/>
    <row r="1883" s="27" customFormat="1"/>
    <row r="1884" s="27" customFormat="1"/>
    <row r="1885" s="27" customFormat="1"/>
    <row r="1886" s="27" customFormat="1"/>
    <row r="1887" s="27" customFormat="1"/>
    <row r="1888" s="27" customFormat="1"/>
    <row r="1889" s="27" customFormat="1"/>
    <row r="1890" s="27" customFormat="1"/>
    <row r="1891" s="27" customFormat="1"/>
    <row r="1892" s="27" customFormat="1"/>
    <row r="1893" s="27" customFormat="1"/>
    <row r="1894" s="27" customFormat="1"/>
    <row r="1895" s="27" customFormat="1"/>
    <row r="1896" s="27" customFormat="1"/>
    <row r="1897" s="27" customFormat="1"/>
    <row r="1898" s="27" customFormat="1"/>
    <row r="1899" s="27" customFormat="1"/>
    <row r="1900" s="27" customFormat="1"/>
    <row r="1901" s="27" customFormat="1"/>
    <row r="1902" s="27" customFormat="1"/>
    <row r="1903" s="27" customFormat="1"/>
    <row r="1904" s="27" customFormat="1"/>
    <row r="1905" s="27" customFormat="1"/>
    <row r="1906" s="27" customFormat="1"/>
    <row r="1907" s="27" customFormat="1"/>
    <row r="1908" s="27" customFormat="1"/>
    <row r="1909" s="27" customFormat="1"/>
    <row r="1910" s="27" customFormat="1"/>
    <row r="1911" s="27" customFormat="1"/>
    <row r="1912" s="27" customFormat="1"/>
    <row r="1913" s="27" customFormat="1"/>
    <row r="1914" s="27" customFormat="1"/>
    <row r="1915" s="27" customFormat="1"/>
    <row r="1916" s="27" customFormat="1"/>
    <row r="1917" s="27" customFormat="1"/>
    <row r="1918" s="27" customFormat="1"/>
    <row r="1919" s="27" customFormat="1"/>
    <row r="1920" s="27" customFormat="1"/>
    <row r="1921" s="27" customFormat="1"/>
    <row r="1922" s="27" customFormat="1"/>
    <row r="1923" s="27" customFormat="1"/>
    <row r="1924" s="27" customFormat="1"/>
    <row r="1925" s="27" customFormat="1"/>
    <row r="1926" s="27" customFormat="1"/>
    <row r="1927" s="27" customFormat="1"/>
    <row r="1928" s="27" customFormat="1"/>
    <row r="1929" s="27" customFormat="1"/>
    <row r="1930" s="27" customFormat="1"/>
    <row r="1931" s="27" customFormat="1"/>
    <row r="1932" s="27" customFormat="1"/>
    <row r="1933" s="27" customFormat="1"/>
    <row r="1934" s="27" customFormat="1"/>
    <row r="1935" s="27" customFormat="1"/>
    <row r="1936" s="27" customFormat="1"/>
    <row r="1937" s="27" customFormat="1"/>
    <row r="1938" s="27" customFormat="1"/>
    <row r="1939" s="27" customFormat="1"/>
    <row r="1940" s="27" customFormat="1"/>
    <row r="1941" s="27" customFormat="1"/>
    <row r="1942" s="27" customFormat="1"/>
    <row r="1943" s="27" customFormat="1"/>
    <row r="1944" s="27" customFormat="1"/>
    <row r="1945" s="27" customFormat="1"/>
    <row r="1946" s="27" customFormat="1"/>
    <row r="1947" s="27" customFormat="1"/>
    <row r="1948" s="27" customFormat="1"/>
    <row r="1949" s="27" customFormat="1"/>
    <row r="1950" s="27" customFormat="1"/>
    <row r="1951" s="27" customFormat="1"/>
    <row r="1952" s="27" customFormat="1"/>
    <row r="1953" s="27" customFormat="1"/>
    <row r="1954" s="27" customFormat="1"/>
    <row r="1955" s="27" customFormat="1"/>
    <row r="1956" s="27" customFormat="1"/>
    <row r="1957" s="27" customFormat="1"/>
    <row r="1958" s="27" customFormat="1"/>
    <row r="1959" s="27" customFormat="1"/>
    <row r="1960" s="27" customFormat="1"/>
    <row r="1961" s="27" customFormat="1"/>
    <row r="1962" s="27" customFormat="1"/>
    <row r="1963" s="27" customFormat="1"/>
    <row r="1964" s="27" customFormat="1"/>
    <row r="1965" s="27" customFormat="1"/>
    <row r="1966" s="27" customFormat="1"/>
    <row r="1967" s="27" customFormat="1"/>
    <row r="1968" s="27" customFormat="1"/>
    <row r="1969" s="27" customFormat="1"/>
    <row r="1970" s="27" customFormat="1"/>
    <row r="1971" s="27" customFormat="1"/>
    <row r="1972" s="27" customFormat="1"/>
    <row r="1973" s="27" customFormat="1"/>
    <row r="1974" s="27" customFormat="1"/>
    <row r="1975" s="27" customFormat="1"/>
    <row r="1976" s="27" customFormat="1"/>
    <row r="1977" s="27" customFormat="1"/>
    <row r="1978" s="27" customFormat="1"/>
    <row r="1979" s="27" customFormat="1"/>
    <row r="1980" s="27" customFormat="1"/>
    <row r="1981" s="27" customFormat="1"/>
    <row r="1982" s="27" customFormat="1"/>
    <row r="1983" s="27" customFormat="1"/>
    <row r="1984" s="27" customFormat="1"/>
    <row r="1985" s="27" customFormat="1"/>
    <row r="1986" s="27" customFormat="1"/>
    <row r="1987" s="27" customFormat="1"/>
    <row r="1988" s="27" customFormat="1"/>
    <row r="1989" s="27" customFormat="1"/>
    <row r="1990" s="27" customFormat="1"/>
    <row r="1991" s="27" customFormat="1"/>
    <row r="1992" s="27" customFormat="1"/>
    <row r="1993" s="27" customFormat="1"/>
    <row r="1994" s="27" customFormat="1"/>
    <row r="1995" s="27" customFormat="1"/>
    <row r="1996" s="27" customFormat="1"/>
    <row r="1997" s="27" customFormat="1"/>
    <row r="1998" s="27" customFormat="1"/>
    <row r="1999" s="27" customFormat="1"/>
    <row r="2000" s="27" customFormat="1"/>
    <row r="2001" s="27" customFormat="1"/>
    <row r="2002" s="27" customFormat="1"/>
    <row r="2003" s="27" customFormat="1"/>
    <row r="2004" s="27" customFormat="1"/>
    <row r="2005" s="27" customFormat="1"/>
    <row r="2006" s="27" customFormat="1"/>
    <row r="2007" s="27" customFormat="1"/>
    <row r="2008" s="27" customFormat="1"/>
    <row r="2009" s="27" customFormat="1"/>
    <row r="2010" s="27" customFormat="1"/>
    <row r="2011" s="27" customFormat="1"/>
    <row r="2012" s="27" customFormat="1"/>
    <row r="2013" s="27" customFormat="1"/>
    <row r="2014" s="27" customFormat="1"/>
    <row r="2015" s="27" customFormat="1"/>
    <row r="2016" s="27" customFormat="1"/>
    <row r="2017" s="27" customFormat="1"/>
    <row r="2018" s="27" customFormat="1"/>
    <row r="2019" s="27" customFormat="1"/>
    <row r="2020" s="27" customFormat="1"/>
    <row r="2021" s="27" customFormat="1"/>
    <row r="2022" s="27" customFormat="1"/>
    <row r="2023" s="27" customFormat="1"/>
    <row r="2024" s="27" customFormat="1"/>
    <row r="2025" s="27" customFormat="1"/>
    <row r="2026" s="27" customFormat="1"/>
    <row r="2027" s="27" customFormat="1"/>
    <row r="2028" s="27" customFormat="1"/>
    <row r="2029" s="27" customFormat="1"/>
    <row r="2030" s="27" customFormat="1"/>
    <row r="2031" s="27" customFormat="1"/>
    <row r="2032" s="27" customFormat="1"/>
    <row r="2033" s="27" customFormat="1"/>
    <row r="2034" s="27" customFormat="1"/>
    <row r="2035" s="27" customFormat="1"/>
    <row r="2036" s="27" customFormat="1"/>
    <row r="2037" s="27" customFormat="1"/>
    <row r="2038" s="27" customFormat="1"/>
    <row r="2039" s="27" customFormat="1"/>
    <row r="2040" s="27" customFormat="1"/>
    <row r="2041" s="27" customFormat="1"/>
    <row r="2042" s="27" customFormat="1"/>
    <row r="2043" s="27" customFormat="1"/>
    <row r="2044" s="27" customFormat="1"/>
    <row r="2045" s="27" customFormat="1"/>
    <row r="2046" s="27" customFormat="1"/>
    <row r="2047" s="27" customFormat="1"/>
    <row r="2048" s="27" customFormat="1"/>
    <row r="2049" s="27" customFormat="1"/>
    <row r="2050" s="27" customFormat="1"/>
    <row r="2051" s="27" customFormat="1"/>
    <row r="2052" s="27" customFormat="1"/>
    <row r="2053" s="27" customFormat="1"/>
    <row r="2054" s="27" customFormat="1"/>
    <row r="2055" s="27" customFormat="1"/>
    <row r="2056" s="27" customFormat="1"/>
    <row r="2057" s="27" customFormat="1"/>
    <row r="2058" s="27" customFormat="1"/>
    <row r="2059" s="27" customFormat="1"/>
    <row r="2060" s="27" customFormat="1"/>
    <row r="2061" s="27" customFormat="1"/>
    <row r="2062" s="27" customFormat="1"/>
    <row r="2063" s="27" customFormat="1"/>
    <row r="2064" s="27" customFormat="1"/>
    <row r="2065" s="27" customFormat="1"/>
    <row r="2066" s="27" customFormat="1"/>
    <row r="2067" s="27" customFormat="1"/>
    <row r="2068" s="27" customFormat="1"/>
    <row r="2069" s="27" customFormat="1"/>
    <row r="2070" s="27" customFormat="1"/>
    <row r="2071" s="27" customFormat="1"/>
    <row r="2072" s="27" customFormat="1"/>
    <row r="2073" s="27" customFormat="1"/>
    <row r="2074" s="27" customFormat="1"/>
    <row r="2075" s="27" customFormat="1"/>
    <row r="2076" s="27" customFormat="1"/>
    <row r="2077" s="27" customFormat="1"/>
    <row r="2078" s="27" customFormat="1"/>
    <row r="2079" s="27" customFormat="1"/>
    <row r="2080" s="27" customFormat="1"/>
    <row r="2081" s="27" customFormat="1"/>
    <row r="2082" s="27" customFormat="1"/>
    <row r="2083" s="27" customFormat="1"/>
    <row r="2084" s="27" customFormat="1"/>
    <row r="2085" s="27" customFormat="1"/>
    <row r="2086" s="27" customFormat="1"/>
    <row r="2087" s="27" customFormat="1"/>
    <row r="2088" s="27" customFormat="1"/>
    <row r="2089" s="27" customFormat="1"/>
    <row r="2090" s="27" customFormat="1"/>
    <row r="2091" s="27" customFormat="1"/>
    <row r="2092" s="27" customFormat="1"/>
    <row r="2093" s="27" customFormat="1"/>
    <row r="2094" s="27" customFormat="1"/>
    <row r="2095" s="27" customFormat="1"/>
    <row r="2096" s="27" customFormat="1"/>
    <row r="2097" s="27" customFormat="1"/>
    <row r="2098" s="27" customFormat="1"/>
    <row r="2099" s="27" customFormat="1"/>
    <row r="2100" s="27" customFormat="1"/>
    <row r="2101" s="27" customFormat="1"/>
    <row r="2102" s="27" customFormat="1"/>
    <row r="2103" s="27" customFormat="1"/>
    <row r="2104" s="27" customFormat="1"/>
    <row r="2105" s="27" customFormat="1"/>
    <row r="2106" s="27" customFormat="1"/>
    <row r="2107" s="27" customFormat="1"/>
    <row r="2108" s="27" customFormat="1"/>
    <row r="2109" s="27" customFormat="1"/>
    <row r="2110" s="27" customFormat="1"/>
    <row r="2111" s="27" customFormat="1"/>
    <row r="2112" s="27" customFormat="1"/>
    <row r="2113" s="27" customFormat="1"/>
    <row r="2114" s="27" customFormat="1"/>
    <row r="2115" s="27" customFormat="1"/>
    <row r="2116" s="27" customFormat="1"/>
    <row r="2117" s="27" customFormat="1"/>
    <row r="2118" s="27" customFormat="1"/>
    <row r="2119" s="27" customFormat="1"/>
    <row r="2120" s="27" customFormat="1"/>
    <row r="2121" s="27" customFormat="1"/>
    <row r="2122" s="27" customFormat="1"/>
    <row r="2123" s="27" customFormat="1"/>
    <row r="2124" s="27" customFormat="1"/>
    <row r="2125" s="27" customFormat="1"/>
    <row r="2126" s="27" customFormat="1"/>
    <row r="2127" s="27" customFormat="1"/>
    <row r="2128" s="27" customFormat="1"/>
    <row r="2129" s="27" customFormat="1"/>
    <row r="2130" s="27" customFormat="1"/>
    <row r="2131" s="27" customFormat="1"/>
    <row r="2132" s="27" customFormat="1"/>
    <row r="2133" s="27" customFormat="1"/>
    <row r="2134" s="27" customFormat="1"/>
    <row r="2135" s="27" customFormat="1"/>
    <row r="2136" s="27" customFormat="1"/>
    <row r="2137" s="27" customFormat="1"/>
    <row r="2138" s="27" customFormat="1"/>
    <row r="2139" s="27" customFormat="1"/>
    <row r="2140" s="27" customFormat="1"/>
    <row r="2141" s="27" customFormat="1"/>
    <row r="2142" s="27" customFormat="1"/>
    <row r="2143" s="27" customFormat="1"/>
    <row r="2144" s="27" customFormat="1"/>
    <row r="2145" s="27" customFormat="1"/>
    <row r="2146" s="27" customFormat="1"/>
    <row r="2147" s="27" customFormat="1"/>
    <row r="2148" s="27" customFormat="1"/>
    <row r="2149" s="27" customFormat="1"/>
    <row r="2150" s="27" customFormat="1"/>
    <row r="2151" s="27" customFormat="1"/>
    <row r="2152" s="27" customFormat="1"/>
    <row r="2153" s="27" customFormat="1"/>
    <row r="2154" s="27" customFormat="1"/>
    <row r="2155" s="27" customFormat="1"/>
    <row r="2156" s="27" customFormat="1"/>
    <row r="2157" s="27" customFormat="1"/>
    <row r="2158" s="27" customFormat="1"/>
    <row r="2159" s="27" customFormat="1"/>
    <row r="2160" s="27" customFormat="1"/>
    <row r="2161" s="27" customFormat="1"/>
    <row r="2162" s="27" customFormat="1"/>
    <row r="2163" s="27" customFormat="1"/>
    <row r="2164" s="27" customFormat="1"/>
    <row r="2165" s="27" customFormat="1"/>
    <row r="2166" s="27" customFormat="1"/>
    <row r="2167" s="27" customFormat="1"/>
    <row r="2168" s="27" customFormat="1"/>
    <row r="2169" s="27" customFormat="1"/>
    <row r="2170" s="27" customFormat="1"/>
    <row r="2171" s="27" customFormat="1"/>
    <row r="2172" s="27" customFormat="1"/>
    <row r="2173" s="27" customFormat="1"/>
    <row r="2174" s="27" customFormat="1"/>
    <row r="2175" s="27" customFormat="1"/>
    <row r="2176" s="27" customFormat="1"/>
    <row r="2177" s="27" customFormat="1"/>
    <row r="2178" s="27" customFormat="1"/>
  </sheetData>
  <sheetProtection sheet="1" objects="1" scenarios="1" formatCells="0" formatColumns="0" formatRows="0"/>
  <mergeCells count="47">
    <mergeCell ref="A24:C24"/>
    <mergeCell ref="D24:F24"/>
    <mergeCell ref="A34:C34"/>
    <mergeCell ref="D34:F34"/>
    <mergeCell ref="D33:F33"/>
    <mergeCell ref="A33:C33"/>
    <mergeCell ref="A31:C31"/>
    <mergeCell ref="D31:F31"/>
    <mergeCell ref="A29:C29"/>
    <mergeCell ref="D29:F29"/>
    <mergeCell ref="A30:C30"/>
    <mergeCell ref="D30:E30"/>
    <mergeCell ref="A32:C32"/>
    <mergeCell ref="D32:F32"/>
    <mergeCell ref="A25:C25"/>
    <mergeCell ref="D25:F25"/>
    <mergeCell ref="A27:C27"/>
    <mergeCell ref="D27:F27"/>
    <mergeCell ref="A28:C28"/>
    <mergeCell ref="D28:F28"/>
    <mergeCell ref="D26:F26"/>
    <mergeCell ref="A26:C26"/>
    <mergeCell ref="A20:C20"/>
    <mergeCell ref="D20:F20"/>
    <mergeCell ref="A21:C21"/>
    <mergeCell ref="D21:F21"/>
    <mergeCell ref="A23:F23"/>
    <mergeCell ref="A22:F22"/>
    <mergeCell ref="A13:D13"/>
    <mergeCell ref="A17:F17"/>
    <mergeCell ref="A18:F18"/>
    <mergeCell ref="A19:C19"/>
    <mergeCell ref="D19:F19"/>
    <mergeCell ref="A16:F16"/>
    <mergeCell ref="A8:F8"/>
    <mergeCell ref="A9:F9"/>
    <mergeCell ref="A10:F10"/>
    <mergeCell ref="A11:F11"/>
    <mergeCell ref="A12:D12"/>
    <mergeCell ref="A1:D1"/>
    <mergeCell ref="A7:F7"/>
    <mergeCell ref="A3:F3"/>
    <mergeCell ref="A4:F4"/>
    <mergeCell ref="A5:C5"/>
    <mergeCell ref="D5:F5"/>
    <mergeCell ref="A6:C6"/>
    <mergeCell ref="D6:F6"/>
  </mergeCells>
  <phoneticPr fontId="37" type="noConversion"/>
  <dataValidations xWindow="756" yWindow="482" count="9">
    <dataValidation allowBlank="1" showInputMessage="1" showErrorMessage="1" prompt="Modifier les contenus bleus et mettre ensuite en noir : _x000a_Enregistrements qualité : indiquez ceux que vous mettrez à disposition d'un auditeur. Il peut s'agir des onglets imprimés et signés de ce fichier d'autodiagnostic" sqref="D20:F20"/>
    <dataValidation allowBlank="1" showInputMessage="1" showErrorMessage="1" prompt="Autre document d'appui : Mettre ici, et en noir, tout autre document d'appui éventuel pour cette déclaration" sqref="D21:F21"/>
    <dataValidation allowBlank="1" showInputMessage="1" showErrorMessage="1" prompt="Indiquer les NOM et Prénom de la personne indépendante" sqref="A25:C25"/>
    <dataValidation allowBlank="1" showInputMessage="1" showErrorMessage="1" prompt="Organisme de la personne indépendante" sqref="A27:C27"/>
    <dataValidation allowBlank="1" showInputMessage="1" showErrorMessage="1" prompt="Adresse complète de l'organisme de la personne indépendante" sqref="A28:C28"/>
    <dataValidation allowBlank="1" showInputMessage="1" showErrorMessage="1" prompt="Code postal - Ville - Pays de l'organisme de la personne indépendante" sqref="A29:C30"/>
    <dataValidation allowBlank="1" showInputMessage="1" showErrorMessage="1" prompt="Mettre la date de signature par la personne compétente" sqref="A32"/>
    <dataValidation allowBlank="1" showInputMessage="1" showErrorMessage="1" prompt="Adresse complète de l'Exploitant des dispositifs médicaux" sqref="D28:F28"/>
    <dataValidation allowBlank="1" showInputMessage="1" showErrorMessage="1" prompt="Code postal - Ville - Pays de l'Exploitant" sqref="D29:F29"/>
  </dataValidations>
  <hyperlinks>
    <hyperlink ref="A1" r:id="rId1"/>
  </hyperlinks>
  <printOptions horizontalCentered="1"/>
  <pageMargins left="0.31314960629921262" right="0.31314960629921262" top="0.35000000000000003" bottom="0.55000000000000004" header="0.10999999999999999" footer="0.31"/>
  <pageSetup paperSize="9" orientation="portrait" r:id="rId2"/>
  <headerFooter>
    <oddFooter>&amp;L&amp;"Arial Narrow,Normal"&amp;6&amp;K000000Fichier : &amp;F &amp;C&amp;"Arial Narrow,Normal"&amp;6&amp;K000000Onglet : &amp;A&amp;R&amp;"Arial Narrow,Normal"&amp;6&amp;K000000Date d’impression : &amp;D - Page n°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PageLayoutView="144" workbookViewId="0">
      <selection activeCell="A13" sqref="A13:B13"/>
    </sheetView>
  </sheetViews>
  <sheetFormatPr baseColWidth="10" defaultColWidth="10.6640625" defaultRowHeight="11.25"/>
  <cols>
    <col min="1" max="10" width="11" style="68" customWidth="1"/>
    <col min="11" max="16384" width="10.6640625" style="68"/>
  </cols>
  <sheetData>
    <row r="1" spans="1:10" s="143" customFormat="1" ht="12" customHeight="1">
      <c r="A1" s="856" t="s">
        <v>309</v>
      </c>
      <c r="B1" s="856"/>
      <c r="C1" s="856"/>
      <c r="D1" s="856"/>
      <c r="E1" s="126"/>
      <c r="F1" s="126"/>
      <c r="G1" s="126"/>
      <c r="H1" s="126"/>
      <c r="I1" s="126"/>
      <c r="J1" s="181" t="str">
        <f>'Mode d''emploi'!$I$1</f>
        <v xml:space="preserve">© GOSSIN Georgie
</v>
      </c>
    </row>
    <row r="2" spans="1:10" s="144" customFormat="1" ht="12" customHeight="1">
      <c r="A2" s="126" t="str">
        <f>'Mode d''emploi'!A2</f>
        <v>Document d'appui à la déclaration première partie de conformité à la norme ISO EN NF 22870: 2017</v>
      </c>
      <c r="B2" s="182"/>
      <c r="C2" s="182"/>
      <c r="D2" s="182"/>
      <c r="E2" s="183"/>
      <c r="F2" s="183"/>
      <c r="G2" s="184"/>
      <c r="H2" s="184"/>
      <c r="I2" s="185"/>
      <c r="J2" s="184" t="s">
        <v>0</v>
      </c>
    </row>
    <row r="3" spans="1:10" s="65" customFormat="1" ht="21.95" customHeight="1">
      <c r="A3" s="374" t="s">
        <v>178</v>
      </c>
      <c r="B3" s="868" t="s">
        <v>329</v>
      </c>
      <c r="C3" s="702"/>
      <c r="D3" s="702"/>
      <c r="E3" s="702"/>
      <c r="F3" s="702"/>
      <c r="G3" s="702"/>
      <c r="H3" s="702"/>
      <c r="I3" s="702"/>
      <c r="J3" s="703"/>
    </row>
    <row r="4" spans="1:10" s="65" customFormat="1" ht="8.1" customHeight="1">
      <c r="A4" s="66"/>
      <c r="B4" s="66"/>
      <c r="C4" s="66"/>
      <c r="D4" s="45"/>
      <c r="E4" s="45"/>
      <c r="F4" s="45"/>
      <c r="G4" s="45"/>
      <c r="H4" s="46"/>
      <c r="I4" s="46"/>
      <c r="J4" s="47"/>
    </row>
    <row r="5" spans="1:10" s="132" customFormat="1" ht="15.95" customHeight="1">
      <c r="A5" s="612" t="str">
        <f>'Résultats Globaux'!A5</f>
        <v>Informations sur l'organisme</v>
      </c>
      <c r="B5" s="613"/>
      <c r="C5" s="613"/>
      <c r="D5" s="613"/>
      <c r="E5" s="613"/>
      <c r="F5" s="613"/>
      <c r="G5" s="613"/>
      <c r="H5" s="613"/>
      <c r="I5" s="613"/>
      <c r="J5" s="614"/>
    </row>
    <row r="6" spans="1:10" s="133" customFormat="1" ht="15.95" customHeight="1">
      <c r="A6" s="407" t="str">
        <f>'Résultats Globaux'!A6</f>
        <v>Organisme :</v>
      </c>
      <c r="B6" s="863" t="str">
        <f>'Résultats Globaux'!C6</f>
        <v/>
      </c>
      <c r="C6" s="863"/>
      <c r="D6" s="863"/>
      <c r="E6" s="863"/>
      <c r="F6" s="863"/>
      <c r="G6" s="863"/>
      <c r="H6" s="863"/>
      <c r="I6" s="863"/>
      <c r="J6" s="864"/>
    </row>
    <row r="7" spans="1:10" s="133" customFormat="1" ht="15.95" customHeight="1">
      <c r="A7" s="402" t="str">
        <f>'Résultats Globaux'!A7</f>
        <v xml:space="preserve">Responsable du SMQ : </v>
      </c>
      <c r="B7" s="867" t="str">
        <f>'Résultats Globaux'!C7</f>
        <v/>
      </c>
      <c r="C7" s="867"/>
      <c r="D7" s="867"/>
      <c r="E7" s="408" t="str">
        <f>'Résultats Globaux'!A8</f>
        <v>Contact (Tél et Email) :</v>
      </c>
      <c r="F7" s="865" t="str">
        <f>'Résultats Globaux'!C8</f>
        <v>tél</v>
      </c>
      <c r="G7" s="865"/>
      <c r="H7" s="865" t="str">
        <f>'Résultats Globaux'!D8</f>
        <v>email</v>
      </c>
      <c r="I7" s="865"/>
      <c r="J7" s="866"/>
    </row>
    <row r="8" spans="1:10" s="445" customFormat="1" ht="9" customHeight="1">
      <c r="A8" s="446"/>
      <c r="B8" s="447"/>
      <c r="C8" s="447"/>
      <c r="D8" s="447"/>
      <c r="E8" s="446"/>
      <c r="F8" s="448"/>
      <c r="G8" s="448"/>
      <c r="H8" s="448"/>
      <c r="I8" s="448"/>
      <c r="J8" s="448"/>
    </row>
    <row r="9" spans="1:10" s="445" customFormat="1" ht="15" customHeight="1">
      <c r="A9" s="407"/>
      <c r="B9" s="409"/>
      <c r="C9" s="409"/>
      <c r="D9" s="456"/>
      <c r="E9" s="457" t="s">
        <v>354</v>
      </c>
      <c r="F9" s="458"/>
      <c r="G9" s="458"/>
      <c r="H9" s="458"/>
      <c r="I9" s="458"/>
      <c r="J9" s="459"/>
    </row>
    <row r="10" spans="1:10" s="37" customFormat="1" ht="399" customHeight="1">
      <c r="A10" s="869"/>
      <c r="B10" s="870"/>
      <c r="C10" s="870"/>
      <c r="D10" s="870"/>
      <c r="E10" s="870"/>
      <c r="F10" s="870"/>
      <c r="G10" s="870"/>
      <c r="H10" s="870"/>
      <c r="I10" s="870"/>
      <c r="J10" s="871"/>
    </row>
    <row r="11" spans="1:10" s="57" customFormat="1" ht="20.100000000000001" customHeight="1">
      <c r="A11" s="857" t="s">
        <v>342</v>
      </c>
      <c r="B11" s="858"/>
      <c r="C11" s="858"/>
      <c r="D11" s="858"/>
      <c r="E11" s="858"/>
      <c r="F11" s="858"/>
      <c r="G11" s="858"/>
      <c r="H11" s="858"/>
      <c r="I11" s="858"/>
      <c r="J11" s="859"/>
    </row>
    <row r="12" spans="1:10" s="158" customFormat="1" ht="24" customHeight="1">
      <c r="A12" s="861" t="s">
        <v>338</v>
      </c>
      <c r="B12" s="862"/>
      <c r="C12" s="862"/>
      <c r="D12" s="862"/>
      <c r="E12" s="860" t="s">
        <v>339</v>
      </c>
      <c r="F12" s="860"/>
      <c r="G12" s="862"/>
      <c r="H12" s="862"/>
      <c r="I12" s="860" t="s">
        <v>340</v>
      </c>
      <c r="J12" s="860"/>
    </row>
    <row r="13" spans="1:10" s="158" customFormat="1" ht="12.95" customHeight="1">
      <c r="A13" s="852" t="s">
        <v>352</v>
      </c>
      <c r="B13" s="853"/>
      <c r="C13" s="862"/>
      <c r="D13" s="862"/>
      <c r="E13" s="875" t="s">
        <v>341</v>
      </c>
      <c r="F13" s="876"/>
      <c r="G13" s="862"/>
      <c r="H13" s="862"/>
      <c r="I13" s="877" t="s">
        <v>343</v>
      </c>
      <c r="J13" s="878"/>
    </row>
    <row r="14" spans="1:10" s="158" customFormat="1" ht="12.95" customHeight="1">
      <c r="A14" s="846" t="s">
        <v>284</v>
      </c>
      <c r="B14" s="847"/>
      <c r="C14" s="862"/>
      <c r="D14" s="862"/>
      <c r="E14" s="881" t="s">
        <v>319</v>
      </c>
      <c r="F14" s="882"/>
      <c r="G14" s="862"/>
      <c r="H14" s="862"/>
      <c r="I14" s="879" t="s">
        <v>300</v>
      </c>
      <c r="J14" s="880"/>
    </row>
    <row r="15" spans="1:10" s="158" customFormat="1" ht="12.95" customHeight="1">
      <c r="A15" s="846" t="s">
        <v>285</v>
      </c>
      <c r="B15" s="847"/>
      <c r="C15" s="862"/>
      <c r="D15" s="862"/>
      <c r="E15" s="848" t="s">
        <v>318</v>
      </c>
      <c r="F15" s="849"/>
      <c r="G15" s="862"/>
      <c r="H15" s="862"/>
      <c r="I15" s="879" t="s">
        <v>301</v>
      </c>
      <c r="J15" s="880"/>
    </row>
    <row r="16" spans="1:10" s="158" customFormat="1" ht="12.95" customHeight="1">
      <c r="A16" s="846" t="s">
        <v>286</v>
      </c>
      <c r="B16" s="847"/>
      <c r="C16" s="862"/>
      <c r="D16" s="862"/>
      <c r="E16" s="854" t="s">
        <v>303</v>
      </c>
      <c r="F16" s="855"/>
      <c r="G16" s="862"/>
      <c r="H16" s="862"/>
      <c r="I16" s="879" t="s">
        <v>320</v>
      </c>
      <c r="J16" s="880"/>
    </row>
    <row r="17" spans="1:10" s="158" customFormat="1" ht="12.95" customHeight="1">
      <c r="A17" s="846" t="s">
        <v>287</v>
      </c>
      <c r="B17" s="847"/>
      <c r="C17" s="862"/>
      <c r="D17" s="862"/>
      <c r="E17" s="854" t="s">
        <v>304</v>
      </c>
      <c r="F17" s="855"/>
      <c r="G17" s="862"/>
      <c r="H17" s="862"/>
      <c r="I17" s="879" t="s">
        <v>302</v>
      </c>
      <c r="J17" s="880"/>
    </row>
    <row r="18" spans="1:10" s="158" customFormat="1" ht="12.95" customHeight="1">
      <c r="A18" s="846" t="s">
        <v>288</v>
      </c>
      <c r="B18" s="847"/>
      <c r="C18" s="862"/>
      <c r="D18" s="862"/>
      <c r="E18" s="854" t="s">
        <v>305</v>
      </c>
      <c r="F18" s="855"/>
      <c r="G18" s="862"/>
      <c r="H18" s="862"/>
      <c r="I18" s="848" t="s">
        <v>336</v>
      </c>
      <c r="J18" s="849"/>
    </row>
    <row r="19" spans="1:10" s="158" customFormat="1" ht="12.95" customHeight="1">
      <c r="A19" s="846" t="s">
        <v>289</v>
      </c>
      <c r="B19" s="847"/>
      <c r="C19" s="862"/>
      <c r="D19" s="862"/>
      <c r="E19" s="854" t="s">
        <v>306</v>
      </c>
      <c r="F19" s="855"/>
      <c r="G19" s="862"/>
      <c r="H19" s="862"/>
      <c r="I19" s="848" t="s">
        <v>336</v>
      </c>
      <c r="J19" s="849"/>
    </row>
    <row r="20" spans="1:10" s="158" customFormat="1" ht="12.95" customHeight="1">
      <c r="A20" s="846" t="s">
        <v>290</v>
      </c>
      <c r="B20" s="847"/>
      <c r="C20" s="862"/>
      <c r="D20" s="862"/>
      <c r="E20" s="854" t="s">
        <v>307</v>
      </c>
      <c r="F20" s="855"/>
      <c r="G20" s="862"/>
      <c r="H20" s="862"/>
      <c r="I20" s="848" t="s">
        <v>336</v>
      </c>
      <c r="J20" s="849"/>
    </row>
    <row r="21" spans="1:10" s="158" customFormat="1" ht="12.95" customHeight="1">
      <c r="A21" s="850" t="s">
        <v>291</v>
      </c>
      <c r="B21" s="851"/>
      <c r="C21" s="862"/>
      <c r="D21" s="862"/>
      <c r="E21" s="854" t="s">
        <v>308</v>
      </c>
      <c r="F21" s="855"/>
      <c r="G21" s="862"/>
      <c r="H21" s="862"/>
      <c r="I21" s="848" t="s">
        <v>336</v>
      </c>
      <c r="J21" s="849"/>
    </row>
    <row r="22" spans="1:10" s="158" customFormat="1" ht="12.95" customHeight="1">
      <c r="A22" s="850" t="s">
        <v>292</v>
      </c>
      <c r="B22" s="851"/>
      <c r="C22" s="862"/>
      <c r="D22" s="862"/>
      <c r="E22" s="848" t="s">
        <v>336</v>
      </c>
      <c r="F22" s="849"/>
      <c r="G22" s="862"/>
      <c r="H22" s="862"/>
      <c r="I22" s="848" t="s">
        <v>336</v>
      </c>
      <c r="J22" s="849"/>
    </row>
    <row r="23" spans="1:10" s="158" customFormat="1" ht="12.95" customHeight="1">
      <c r="A23" s="850" t="s">
        <v>293</v>
      </c>
      <c r="B23" s="851"/>
      <c r="C23" s="862"/>
      <c r="D23" s="862"/>
      <c r="E23" s="848" t="s">
        <v>336</v>
      </c>
      <c r="F23" s="849"/>
      <c r="G23" s="862"/>
      <c r="H23" s="862"/>
      <c r="I23" s="848" t="s">
        <v>336</v>
      </c>
      <c r="J23" s="849"/>
    </row>
    <row r="24" spans="1:10" s="158" customFormat="1" ht="12.95" customHeight="1">
      <c r="A24" s="850" t="s">
        <v>294</v>
      </c>
      <c r="B24" s="851"/>
      <c r="C24" s="862"/>
      <c r="D24" s="862"/>
      <c r="E24" s="848" t="s">
        <v>336</v>
      </c>
      <c r="F24" s="849"/>
      <c r="G24" s="862"/>
      <c r="H24" s="862"/>
      <c r="I24" s="848" t="s">
        <v>336</v>
      </c>
      <c r="J24" s="849"/>
    </row>
    <row r="25" spans="1:10" s="158" customFormat="1" ht="12.95" customHeight="1">
      <c r="A25" s="850" t="s">
        <v>295</v>
      </c>
      <c r="B25" s="851"/>
      <c r="C25" s="862"/>
      <c r="D25" s="862"/>
      <c r="E25" s="848" t="s">
        <v>336</v>
      </c>
      <c r="F25" s="849"/>
      <c r="G25" s="862"/>
      <c r="H25" s="862"/>
      <c r="I25" s="848" t="s">
        <v>336</v>
      </c>
      <c r="J25" s="849"/>
    </row>
    <row r="26" spans="1:10" ht="12.95" customHeight="1">
      <c r="A26" s="848" t="s">
        <v>336</v>
      </c>
      <c r="B26" s="849"/>
      <c r="C26" s="862"/>
      <c r="D26" s="862"/>
      <c r="E26" s="848" t="s">
        <v>336</v>
      </c>
      <c r="F26" s="849"/>
      <c r="G26" s="862"/>
      <c r="H26" s="862"/>
      <c r="I26" s="848" t="s">
        <v>336</v>
      </c>
      <c r="J26" s="849"/>
    </row>
    <row r="27" spans="1:10" ht="12.95" customHeight="1">
      <c r="A27" s="848" t="s">
        <v>336</v>
      </c>
      <c r="B27" s="849"/>
      <c r="C27" s="862"/>
      <c r="D27" s="862"/>
      <c r="E27" s="848" t="s">
        <v>336</v>
      </c>
      <c r="F27" s="849"/>
      <c r="G27" s="862"/>
      <c r="H27" s="862"/>
      <c r="I27" s="848" t="s">
        <v>336</v>
      </c>
      <c r="J27" s="849"/>
    </row>
    <row r="28" spans="1:10" ht="12.95" customHeight="1">
      <c r="A28" s="848" t="s">
        <v>336</v>
      </c>
      <c r="B28" s="849"/>
      <c r="C28" s="862"/>
      <c r="D28" s="862"/>
      <c r="E28" s="848" t="s">
        <v>336</v>
      </c>
      <c r="F28" s="849"/>
      <c r="G28" s="862"/>
      <c r="H28" s="862"/>
      <c r="I28" s="848" t="s">
        <v>336</v>
      </c>
      <c r="J28" s="849"/>
    </row>
    <row r="29" spans="1:10" ht="12.95" customHeight="1">
      <c r="A29" s="848" t="s">
        <v>336</v>
      </c>
      <c r="B29" s="849"/>
      <c r="C29" s="862"/>
      <c r="D29" s="862"/>
      <c r="E29" s="848" t="s">
        <v>336</v>
      </c>
      <c r="F29" s="849"/>
      <c r="G29" s="862"/>
      <c r="H29" s="862"/>
      <c r="I29" s="848" t="s">
        <v>336</v>
      </c>
      <c r="J29" s="849"/>
    </row>
    <row r="30" spans="1:10" ht="12.95" customHeight="1">
      <c r="A30" s="848" t="s">
        <v>336</v>
      </c>
      <c r="B30" s="849"/>
      <c r="C30" s="862"/>
      <c r="D30" s="862"/>
      <c r="E30" s="848" t="s">
        <v>336</v>
      </c>
      <c r="F30" s="849"/>
      <c r="G30" s="862"/>
      <c r="H30" s="862"/>
      <c r="I30" s="848" t="s">
        <v>336</v>
      </c>
      <c r="J30" s="849"/>
    </row>
    <row r="31" spans="1:10" ht="12.95" customHeight="1">
      <c r="A31" s="848" t="s">
        <v>336</v>
      </c>
      <c r="B31" s="849"/>
      <c r="C31" s="862"/>
      <c r="D31" s="862"/>
      <c r="E31" s="848" t="s">
        <v>336</v>
      </c>
      <c r="F31" s="849"/>
      <c r="G31" s="862"/>
      <c r="H31" s="862"/>
      <c r="I31" s="848" t="s">
        <v>336</v>
      </c>
      <c r="J31" s="849"/>
    </row>
    <row r="32" spans="1:10" ht="12.95" customHeight="1">
      <c r="A32" s="873" t="s">
        <v>336</v>
      </c>
      <c r="B32" s="874"/>
      <c r="C32" s="872"/>
      <c r="D32" s="872"/>
      <c r="E32" s="873" t="s">
        <v>336</v>
      </c>
      <c r="F32" s="874"/>
      <c r="G32" s="872"/>
      <c r="H32" s="872"/>
      <c r="I32" s="873" t="s">
        <v>336</v>
      </c>
      <c r="J32" s="874"/>
    </row>
    <row r="33" spans="1:2">
      <c r="A33" s="444"/>
      <c r="B33" s="444"/>
    </row>
    <row r="34" spans="1:2">
      <c r="A34" s="444"/>
      <c r="B34" s="444"/>
    </row>
  </sheetData>
  <sheetProtection sheet="1" scenarios="1" formatCells="0" formatColumns="0" formatRows="0"/>
  <mergeCells count="74">
    <mergeCell ref="E32:F32"/>
    <mergeCell ref="I13:J13"/>
    <mergeCell ref="I14:J14"/>
    <mergeCell ref="I15:J15"/>
    <mergeCell ref="E14:F14"/>
    <mergeCell ref="E17:F17"/>
    <mergeCell ref="I16:J16"/>
    <mergeCell ref="I17:J17"/>
    <mergeCell ref="I21:J21"/>
    <mergeCell ref="I22:J22"/>
    <mergeCell ref="I32:J32"/>
    <mergeCell ref="I29:J29"/>
    <mergeCell ref="I30:J30"/>
    <mergeCell ref="I31:J31"/>
    <mergeCell ref="E30:F30"/>
    <mergeCell ref="E31:F31"/>
    <mergeCell ref="A30:B30"/>
    <mergeCell ref="A31:B31"/>
    <mergeCell ref="A27:B27"/>
    <mergeCell ref="A28:B28"/>
    <mergeCell ref="A29:B29"/>
    <mergeCell ref="A32:B32"/>
    <mergeCell ref="E13:F13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A25:B25"/>
    <mergeCell ref="A26:B26"/>
    <mergeCell ref="A1:D1"/>
    <mergeCell ref="A11:J11"/>
    <mergeCell ref="E12:F12"/>
    <mergeCell ref="A12:B12"/>
    <mergeCell ref="I12:J12"/>
    <mergeCell ref="B6:J6"/>
    <mergeCell ref="F7:G7"/>
    <mergeCell ref="H7:J7"/>
    <mergeCell ref="B7:D7"/>
    <mergeCell ref="B3:J3"/>
    <mergeCell ref="A10:J10"/>
    <mergeCell ref="A5:J5"/>
    <mergeCell ref="C12:D32"/>
    <mergeCell ref="G12:H32"/>
    <mergeCell ref="I27:J27"/>
    <mergeCell ref="I28:J28"/>
    <mergeCell ref="A13:B13"/>
    <mergeCell ref="A14:B14"/>
    <mergeCell ref="E15:F15"/>
    <mergeCell ref="E16:F16"/>
    <mergeCell ref="A15:B15"/>
    <mergeCell ref="A16:B16"/>
    <mergeCell ref="A17:B17"/>
    <mergeCell ref="A18:B18"/>
    <mergeCell ref="A19:B19"/>
    <mergeCell ref="I26:J26"/>
    <mergeCell ref="A20:B20"/>
    <mergeCell ref="A21:B21"/>
    <mergeCell ref="A22:B22"/>
    <mergeCell ref="A23:B23"/>
    <mergeCell ref="A24:B24"/>
    <mergeCell ref="I23:J23"/>
    <mergeCell ref="I24:J24"/>
    <mergeCell ref="I25:J25"/>
    <mergeCell ref="I18:J18"/>
    <mergeCell ref="I19:J19"/>
    <mergeCell ref="I20:J20"/>
  </mergeCells>
  <phoneticPr fontId="37" type="noConversion"/>
  <hyperlinks>
    <hyperlink ref="A1" r:id="rId1"/>
  </hyperlinks>
  <printOptions horizontalCentered="1" verticalCentered="1"/>
  <pageMargins left="0.39000000000000007" right="0.39000000000000007" top="0" bottom="0.39000000000000007" header="0" footer="0.2"/>
  <pageSetup paperSize="9" orientation="landscape" r:id="rId2"/>
  <headerFooter>
    <oddFooter>&amp;L&amp;"Arial Italique,Italique"&amp;6&amp;K000000Fichier : &amp;F &amp;C&amp;"Arial Italique,Italique"&amp;6&amp;K000000Onglet : &amp;A&amp;R&amp;"Arial Italique,Italique"&amp;6&amp;K000000Date d’impression : &amp;D - Page n° &amp;P/&amp;N</oddFooter>
  </headerFooter>
  <rowBreaks count="1" manualBreakCount="1">
    <brk id="10" max="16383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7"/>
  <sheetViews>
    <sheetView showGridLines="0" showWhiteSpace="0" workbookViewId="0">
      <selection activeCell="D16" sqref="D16"/>
    </sheetView>
  </sheetViews>
  <sheetFormatPr baseColWidth="10" defaultColWidth="10.6640625" defaultRowHeight="8.25"/>
  <cols>
    <col min="1" max="1" width="11" style="67" customWidth="1"/>
    <col min="2" max="2" width="22.109375" style="67" customWidth="1"/>
    <col min="3" max="3" width="19.44140625" style="67" customWidth="1"/>
    <col min="4" max="4" width="8.88671875" style="67" customWidth="1"/>
    <col min="5" max="6" width="6.6640625" style="67" customWidth="1"/>
    <col min="7" max="8" width="15" style="67" customWidth="1"/>
    <col min="9" max="9" width="9.33203125" style="67" customWidth="1"/>
    <col min="10" max="16384" width="10.6640625" style="67"/>
  </cols>
  <sheetData>
    <row r="1" spans="1:12" ht="11.1" customHeight="1">
      <c r="A1" s="886" t="s">
        <v>309</v>
      </c>
      <c r="B1" s="886"/>
      <c r="D1" s="416"/>
      <c r="E1" s="416"/>
      <c r="I1" s="417" t="str">
        <f>'Mode d''emploi'!$I$1</f>
        <v xml:space="preserve">© GOSSIN Georgie
</v>
      </c>
    </row>
    <row r="2" spans="1:12" s="413" customFormat="1" ht="11.1" customHeight="1">
      <c r="A2" s="411" t="str">
        <f>'Mode d''emploi'!A2</f>
        <v>Document d'appui à la déclaration première partie de conformité à la norme ISO EN NF 22870: 2017</v>
      </c>
      <c r="B2" s="411"/>
      <c r="C2" s="411"/>
      <c r="D2" s="411"/>
      <c r="E2" s="412"/>
      <c r="I2" s="83" t="s">
        <v>0</v>
      </c>
    </row>
    <row r="3" spans="1:12" s="429" customFormat="1" ht="20.100000000000001" customHeight="1">
      <c r="A3" s="893" t="s">
        <v>362</v>
      </c>
      <c r="B3" s="894"/>
      <c r="C3" s="894"/>
      <c r="D3" s="894"/>
      <c r="E3" s="894"/>
      <c r="F3" s="894"/>
      <c r="G3" s="894"/>
      <c r="H3" s="894"/>
      <c r="I3" s="895"/>
    </row>
    <row r="4" spans="1:12" s="419" customFormat="1" ht="6.95" customHeight="1">
      <c r="A4" s="418"/>
      <c r="B4" s="418"/>
      <c r="C4" s="418"/>
      <c r="D4" s="418"/>
      <c r="E4" s="418"/>
      <c r="F4" s="418"/>
      <c r="G4" s="418"/>
      <c r="H4" s="418"/>
      <c r="I4" s="418"/>
    </row>
    <row r="5" spans="1:12" s="135" customFormat="1" ht="22.5" customHeight="1">
      <c r="A5" s="896" t="s">
        <v>66</v>
      </c>
      <c r="B5" s="897"/>
      <c r="C5" s="898"/>
      <c r="D5" s="613" t="s">
        <v>331</v>
      </c>
      <c r="E5" s="613"/>
      <c r="F5" s="613"/>
      <c r="G5" s="613"/>
      <c r="H5" s="613"/>
      <c r="I5" s="614"/>
    </row>
    <row r="6" spans="1:12" s="414" customFormat="1" ht="15.95" customHeight="1">
      <c r="A6" s="401" t="str">
        <f>'Résultats Globaux'!A6</f>
        <v>Organisme :</v>
      </c>
      <c r="B6" s="415" t="str">
        <f>'Résultats Globaux'!C6</f>
        <v/>
      </c>
      <c r="C6" s="285"/>
      <c r="D6" s="919" t="s">
        <v>333</v>
      </c>
      <c r="E6" s="920"/>
      <c r="F6" s="899" t="s">
        <v>336</v>
      </c>
      <c r="G6" s="899"/>
      <c r="H6" s="917" t="s">
        <v>335</v>
      </c>
      <c r="I6" s="918"/>
    </row>
    <row r="7" spans="1:12" s="414" customFormat="1" ht="15.95" customHeight="1">
      <c r="A7" s="401" t="str">
        <f>'Résultats Globaux'!A7</f>
        <v xml:space="preserve">Responsable du SMQ : </v>
      </c>
      <c r="B7" s="415" t="str">
        <f>'Résultats Globaux'!C7</f>
        <v/>
      </c>
      <c r="C7" s="285"/>
      <c r="D7" s="921" t="s">
        <v>332</v>
      </c>
      <c r="E7" s="922"/>
      <c r="F7" s="900" t="s">
        <v>336</v>
      </c>
      <c r="G7" s="900"/>
      <c r="H7" s="902" t="s">
        <v>336</v>
      </c>
      <c r="I7" s="903"/>
    </row>
    <row r="8" spans="1:12" s="414" customFormat="1" ht="15.95" customHeight="1">
      <c r="A8" s="402" t="str">
        <f>'Résultats Globaux'!A8</f>
        <v>Contact (Tél et Email) :</v>
      </c>
      <c r="B8" s="403" t="str">
        <f>'Résultats Globaux'!C8</f>
        <v>tél</v>
      </c>
      <c r="C8" s="404" t="str">
        <f>'Résultats Globaux'!D8</f>
        <v>email</v>
      </c>
      <c r="D8" s="906" t="s">
        <v>334</v>
      </c>
      <c r="E8" s="907"/>
      <c r="F8" s="901" t="s">
        <v>336</v>
      </c>
      <c r="G8" s="901"/>
      <c r="H8" s="904"/>
      <c r="I8" s="905"/>
    </row>
    <row r="9" spans="1:12" s="437" customFormat="1" ht="5.0999999999999996" customHeight="1">
      <c r="A9" s="431"/>
      <c r="B9" s="432"/>
      <c r="C9" s="433"/>
      <c r="D9" s="434"/>
      <c r="E9" s="434"/>
      <c r="F9" s="435"/>
      <c r="G9" s="435"/>
      <c r="H9" s="436"/>
      <c r="I9" s="436"/>
    </row>
    <row r="10" spans="1:12" s="420" customFormat="1" ht="20.100000000000001" customHeight="1">
      <c r="A10" s="887" t="s">
        <v>337</v>
      </c>
      <c r="B10" s="888"/>
      <c r="C10" s="888"/>
      <c r="D10" s="888"/>
      <c r="E10" s="888"/>
      <c r="F10" s="888"/>
      <c r="G10" s="888"/>
      <c r="H10" s="888"/>
      <c r="I10" s="889"/>
      <c r="J10" s="442"/>
      <c r="K10" s="442"/>
      <c r="L10" s="442"/>
    </row>
    <row r="11" spans="1:12" s="420" customFormat="1" ht="45" customHeight="1">
      <c r="A11" s="890"/>
      <c r="B11" s="891"/>
      <c r="C11" s="891"/>
      <c r="D11" s="891"/>
      <c r="E11" s="891"/>
      <c r="F11" s="891"/>
      <c r="G11" s="891"/>
      <c r="H11" s="891"/>
      <c r="I11" s="892"/>
      <c r="J11" s="442"/>
      <c r="K11" s="442"/>
      <c r="L11" s="442"/>
    </row>
    <row r="12" spans="1:12" s="438" customFormat="1" ht="3.95" customHeight="1">
      <c r="A12" s="439"/>
      <c r="B12" s="439"/>
      <c r="C12" s="439"/>
      <c r="D12" s="439"/>
      <c r="E12" s="439"/>
      <c r="F12" s="439"/>
      <c r="G12" s="439"/>
      <c r="H12" s="439"/>
      <c r="I12" s="439"/>
      <c r="J12" s="443"/>
      <c r="K12" s="443"/>
      <c r="L12" s="443"/>
    </row>
    <row r="13" spans="1:12" s="414" customFormat="1" ht="36.950000000000003" customHeight="1">
      <c r="A13" s="454" t="s">
        <v>351</v>
      </c>
      <c r="B13" s="455" t="s">
        <v>344</v>
      </c>
      <c r="C13" s="455" t="s">
        <v>345</v>
      </c>
      <c r="D13" s="455" t="s">
        <v>346</v>
      </c>
      <c r="E13" s="455" t="s">
        <v>347</v>
      </c>
      <c r="F13" s="455" t="s">
        <v>348</v>
      </c>
      <c r="G13" s="455" t="s">
        <v>349</v>
      </c>
      <c r="H13" s="455" t="s">
        <v>350</v>
      </c>
      <c r="I13" s="455" t="s">
        <v>283</v>
      </c>
    </row>
    <row r="14" spans="1:12" s="414" customFormat="1" ht="6" customHeight="1">
      <c r="A14" s="453"/>
      <c r="B14" s="453"/>
      <c r="C14" s="453"/>
      <c r="D14" s="453"/>
      <c r="E14" s="453"/>
      <c r="F14" s="453"/>
      <c r="G14" s="453"/>
      <c r="H14" s="453"/>
      <c r="I14" s="453"/>
    </row>
    <row r="15" spans="1:12" s="202" customFormat="1" ht="24.95" customHeight="1">
      <c r="A15" s="883" t="str">
        <f>Evaluation!A14&amp;" "&amp;Evaluation!B14</f>
        <v>4.1 Organisation et management</v>
      </c>
      <c r="B15" s="884"/>
      <c r="C15" s="884"/>
      <c r="D15" s="884"/>
      <c r="E15" s="884"/>
      <c r="F15" s="884"/>
      <c r="G15" s="884"/>
      <c r="H15" s="884"/>
      <c r="I15" s="885"/>
    </row>
    <row r="16" spans="1:12" s="416" customFormat="1" ht="24.95" customHeight="1">
      <c r="A16" s="449" t="s">
        <v>352</v>
      </c>
      <c r="B16" s="441" t="s">
        <v>336</v>
      </c>
      <c r="C16" s="441" t="s">
        <v>336</v>
      </c>
      <c r="D16" s="450" t="s">
        <v>341</v>
      </c>
      <c r="E16" s="441" t="s">
        <v>336</v>
      </c>
      <c r="F16" s="441" t="s">
        <v>336</v>
      </c>
      <c r="G16" s="441" t="s">
        <v>336</v>
      </c>
      <c r="H16" s="441" t="s">
        <v>336</v>
      </c>
      <c r="I16" s="449" t="s">
        <v>343</v>
      </c>
    </row>
    <row r="17" spans="1:12" s="416" customFormat="1" ht="24.95" customHeight="1">
      <c r="A17" s="449" t="s">
        <v>352</v>
      </c>
      <c r="B17" s="441" t="s">
        <v>336</v>
      </c>
      <c r="C17" s="441" t="s">
        <v>336</v>
      </c>
      <c r="D17" s="450" t="s">
        <v>341</v>
      </c>
      <c r="E17" s="441" t="s">
        <v>336</v>
      </c>
      <c r="F17" s="441" t="s">
        <v>336</v>
      </c>
      <c r="G17" s="441" t="s">
        <v>336</v>
      </c>
      <c r="H17" s="441" t="s">
        <v>336</v>
      </c>
      <c r="I17" s="449" t="s">
        <v>343</v>
      </c>
    </row>
    <row r="18" spans="1:12" s="416" customFormat="1" ht="24.95" customHeight="1">
      <c r="A18" s="449" t="s">
        <v>352</v>
      </c>
      <c r="B18" s="441" t="s">
        <v>336</v>
      </c>
      <c r="C18" s="441" t="s">
        <v>336</v>
      </c>
      <c r="D18" s="450" t="s">
        <v>341</v>
      </c>
      <c r="E18" s="441" t="s">
        <v>336</v>
      </c>
      <c r="F18" s="441" t="s">
        <v>336</v>
      </c>
      <c r="G18" s="441" t="s">
        <v>336</v>
      </c>
      <c r="H18" s="441" t="s">
        <v>336</v>
      </c>
      <c r="I18" s="449" t="s">
        <v>343</v>
      </c>
    </row>
    <row r="19" spans="1:12" s="416" customFormat="1" ht="24.95" customHeight="1">
      <c r="A19" s="449" t="s">
        <v>352</v>
      </c>
      <c r="B19" s="441" t="s">
        <v>336</v>
      </c>
      <c r="C19" s="441" t="s">
        <v>336</v>
      </c>
      <c r="D19" s="450" t="s">
        <v>341</v>
      </c>
      <c r="E19" s="441" t="s">
        <v>336</v>
      </c>
      <c r="F19" s="441" t="s">
        <v>336</v>
      </c>
      <c r="G19" s="441" t="s">
        <v>336</v>
      </c>
      <c r="H19" s="441" t="s">
        <v>336</v>
      </c>
      <c r="I19" s="449" t="s">
        <v>343</v>
      </c>
    </row>
    <row r="20" spans="1:12" s="452" customFormat="1" ht="24.95" customHeight="1">
      <c r="A20" s="911" t="str">
        <f>Evaluation!A19&amp;" "&amp;Evaluation!B19</f>
        <v>4.2 Système de management de la qualité</v>
      </c>
      <c r="B20" s="912"/>
      <c r="C20" s="912"/>
      <c r="D20" s="912"/>
      <c r="E20" s="912"/>
      <c r="F20" s="912"/>
      <c r="G20" s="912"/>
      <c r="H20" s="912"/>
      <c r="I20" s="913"/>
      <c r="J20" s="202"/>
      <c r="K20" s="202"/>
      <c r="L20" s="202"/>
    </row>
    <row r="21" spans="1:12" s="416" customFormat="1" ht="24.95" customHeight="1">
      <c r="A21" s="449" t="s">
        <v>352</v>
      </c>
      <c r="B21" s="441" t="s">
        <v>336</v>
      </c>
      <c r="C21" s="441" t="s">
        <v>336</v>
      </c>
      <c r="D21" s="450" t="s">
        <v>341</v>
      </c>
      <c r="E21" s="441" t="s">
        <v>336</v>
      </c>
      <c r="F21" s="441" t="s">
        <v>336</v>
      </c>
      <c r="G21" s="441" t="s">
        <v>336</v>
      </c>
      <c r="H21" s="441" t="s">
        <v>336</v>
      </c>
      <c r="I21" s="449" t="s">
        <v>343</v>
      </c>
    </row>
    <row r="22" spans="1:12" s="416" customFormat="1" ht="24.95" customHeight="1">
      <c r="A22" s="449" t="s">
        <v>352</v>
      </c>
      <c r="B22" s="441" t="s">
        <v>336</v>
      </c>
      <c r="C22" s="441" t="s">
        <v>336</v>
      </c>
      <c r="D22" s="450" t="s">
        <v>341</v>
      </c>
      <c r="E22" s="441" t="s">
        <v>336</v>
      </c>
      <c r="F22" s="441" t="s">
        <v>336</v>
      </c>
      <c r="G22" s="441" t="s">
        <v>336</v>
      </c>
      <c r="H22" s="441" t="s">
        <v>336</v>
      </c>
      <c r="I22" s="449" t="s">
        <v>343</v>
      </c>
    </row>
    <row r="23" spans="1:12" s="416" customFormat="1" ht="24.95" customHeight="1">
      <c r="A23" s="449" t="s">
        <v>352</v>
      </c>
      <c r="B23" s="441" t="s">
        <v>336</v>
      </c>
      <c r="C23" s="441" t="s">
        <v>336</v>
      </c>
      <c r="D23" s="450" t="s">
        <v>341</v>
      </c>
      <c r="E23" s="441" t="s">
        <v>336</v>
      </c>
      <c r="F23" s="441" t="s">
        <v>336</v>
      </c>
      <c r="G23" s="441" t="s">
        <v>336</v>
      </c>
      <c r="H23" s="441" t="s">
        <v>336</v>
      </c>
      <c r="I23" s="449" t="s">
        <v>343</v>
      </c>
    </row>
    <row r="24" spans="1:12" s="452" customFormat="1" ht="24.95" customHeight="1">
      <c r="A24" s="911" t="str">
        <f>Evaluation!A23&amp;" "&amp;Evaluation!B23</f>
        <v>4.3 Maîtrise des documents</v>
      </c>
      <c r="B24" s="912"/>
      <c r="C24" s="912"/>
      <c r="D24" s="912"/>
      <c r="E24" s="912"/>
      <c r="F24" s="912"/>
      <c r="G24" s="912"/>
      <c r="H24" s="912"/>
      <c r="I24" s="913"/>
      <c r="J24" s="202"/>
      <c r="K24" s="202"/>
      <c r="L24" s="202"/>
    </row>
    <row r="25" spans="1:12" s="416" customFormat="1" ht="24.95" customHeight="1">
      <c r="A25" s="449" t="s">
        <v>352</v>
      </c>
      <c r="B25" s="441" t="s">
        <v>336</v>
      </c>
      <c r="C25" s="441" t="s">
        <v>336</v>
      </c>
      <c r="D25" s="450" t="s">
        <v>341</v>
      </c>
      <c r="E25" s="441" t="s">
        <v>336</v>
      </c>
      <c r="F25" s="441" t="s">
        <v>336</v>
      </c>
      <c r="G25" s="441" t="s">
        <v>336</v>
      </c>
      <c r="H25" s="441" t="s">
        <v>336</v>
      </c>
      <c r="I25" s="449" t="s">
        <v>343</v>
      </c>
    </row>
    <row r="26" spans="1:12" s="416" customFormat="1" ht="24.95" customHeight="1">
      <c r="A26" s="449" t="s">
        <v>352</v>
      </c>
      <c r="B26" s="441" t="s">
        <v>336</v>
      </c>
      <c r="C26" s="441" t="s">
        <v>336</v>
      </c>
      <c r="D26" s="450" t="s">
        <v>341</v>
      </c>
      <c r="E26" s="441" t="s">
        <v>336</v>
      </c>
      <c r="F26" s="441" t="s">
        <v>336</v>
      </c>
      <c r="G26" s="441" t="s">
        <v>336</v>
      </c>
      <c r="H26" s="441" t="s">
        <v>336</v>
      </c>
      <c r="I26" s="449" t="s">
        <v>343</v>
      </c>
    </row>
    <row r="27" spans="1:12" s="416" customFormat="1" ht="24.95" customHeight="1">
      <c r="A27" s="449" t="s">
        <v>352</v>
      </c>
      <c r="B27" s="441" t="s">
        <v>336</v>
      </c>
      <c r="C27" s="441" t="s">
        <v>336</v>
      </c>
      <c r="D27" s="450" t="s">
        <v>341</v>
      </c>
      <c r="E27" s="441" t="s">
        <v>336</v>
      </c>
      <c r="F27" s="441" t="s">
        <v>336</v>
      </c>
      <c r="G27" s="441" t="s">
        <v>336</v>
      </c>
      <c r="H27" s="441" t="s">
        <v>336</v>
      </c>
      <c r="I27" s="449" t="s">
        <v>343</v>
      </c>
    </row>
    <row r="28" spans="1:12" s="452" customFormat="1" ht="24.95" customHeight="1">
      <c r="A28" s="911" t="str">
        <f>Evaluation!A27&amp;" "&amp;Evaluation!B27</f>
        <v>4.4 Contrats de prestations</v>
      </c>
      <c r="B28" s="912"/>
      <c r="C28" s="912"/>
      <c r="D28" s="912"/>
      <c r="E28" s="912"/>
      <c r="F28" s="912"/>
      <c r="G28" s="912"/>
      <c r="H28" s="912"/>
      <c r="I28" s="913"/>
      <c r="J28" s="202"/>
      <c r="K28" s="202"/>
      <c r="L28" s="202"/>
    </row>
    <row r="29" spans="1:12" s="416" customFormat="1" ht="24.95" customHeight="1">
      <c r="A29" s="449" t="s">
        <v>352</v>
      </c>
      <c r="B29" s="441" t="s">
        <v>336</v>
      </c>
      <c r="C29" s="441" t="s">
        <v>336</v>
      </c>
      <c r="D29" s="450" t="s">
        <v>341</v>
      </c>
      <c r="E29" s="441" t="s">
        <v>336</v>
      </c>
      <c r="F29" s="441" t="s">
        <v>336</v>
      </c>
      <c r="G29" s="441" t="s">
        <v>336</v>
      </c>
      <c r="H29" s="441" t="s">
        <v>336</v>
      </c>
      <c r="I29" s="449" t="s">
        <v>343</v>
      </c>
    </row>
    <row r="30" spans="1:12" s="416" customFormat="1" ht="24.95" customHeight="1">
      <c r="A30" s="449" t="s">
        <v>352</v>
      </c>
      <c r="B30" s="441" t="s">
        <v>336</v>
      </c>
      <c r="C30" s="441" t="s">
        <v>336</v>
      </c>
      <c r="D30" s="450" t="s">
        <v>341</v>
      </c>
      <c r="E30" s="441" t="s">
        <v>336</v>
      </c>
      <c r="F30" s="441" t="s">
        <v>336</v>
      </c>
      <c r="G30" s="441" t="s">
        <v>336</v>
      </c>
      <c r="H30" s="441" t="s">
        <v>336</v>
      </c>
      <c r="I30" s="449" t="s">
        <v>343</v>
      </c>
    </row>
    <row r="31" spans="1:12" s="416" customFormat="1" ht="24.95" customHeight="1">
      <c r="A31" s="449" t="s">
        <v>352</v>
      </c>
      <c r="B31" s="441" t="s">
        <v>336</v>
      </c>
      <c r="C31" s="441" t="s">
        <v>336</v>
      </c>
      <c r="D31" s="450" t="s">
        <v>341</v>
      </c>
      <c r="E31" s="441" t="s">
        <v>336</v>
      </c>
      <c r="F31" s="441" t="s">
        <v>336</v>
      </c>
      <c r="G31" s="441" t="s">
        <v>336</v>
      </c>
      <c r="H31" s="441" t="s">
        <v>336</v>
      </c>
      <c r="I31" s="449" t="s">
        <v>343</v>
      </c>
    </row>
    <row r="32" spans="1:12" s="452" customFormat="1" ht="24.95" customHeight="1">
      <c r="A32" s="908" t="str">
        <f>Evaluation!A31&amp;" "&amp;Evaluation!B31</f>
        <v>4.5 Examens transmis à des laboratoires sous traitants (non applicable)</v>
      </c>
      <c r="B32" s="909"/>
      <c r="C32" s="909"/>
      <c r="D32" s="909"/>
      <c r="E32" s="909"/>
      <c r="F32" s="909"/>
      <c r="G32" s="909"/>
      <c r="H32" s="909"/>
      <c r="I32" s="910"/>
      <c r="J32" s="202"/>
      <c r="K32" s="202"/>
      <c r="L32" s="202"/>
    </row>
    <row r="33" spans="1:12" s="452" customFormat="1" ht="24.95" customHeight="1">
      <c r="A33" s="908" t="str">
        <f>Evaluation!A32&amp;" "&amp;Evaluation!B32</f>
        <v>4.6 Services externes et approvisionnement</v>
      </c>
      <c r="B33" s="909"/>
      <c r="C33" s="909"/>
      <c r="D33" s="909"/>
      <c r="E33" s="909"/>
      <c r="F33" s="909"/>
      <c r="G33" s="909"/>
      <c r="H33" s="909"/>
      <c r="I33" s="910"/>
      <c r="J33" s="202"/>
      <c r="K33" s="202"/>
      <c r="L33" s="202"/>
    </row>
    <row r="34" spans="1:12" s="416" customFormat="1" ht="24.95" customHeight="1">
      <c r="A34" s="449" t="s">
        <v>352</v>
      </c>
      <c r="B34" s="441" t="s">
        <v>336</v>
      </c>
      <c r="C34" s="441" t="s">
        <v>336</v>
      </c>
      <c r="D34" s="450" t="s">
        <v>341</v>
      </c>
      <c r="E34" s="441" t="s">
        <v>336</v>
      </c>
      <c r="F34" s="441" t="s">
        <v>336</v>
      </c>
      <c r="G34" s="441" t="s">
        <v>336</v>
      </c>
      <c r="H34" s="441" t="s">
        <v>336</v>
      </c>
      <c r="I34" s="449" t="s">
        <v>343</v>
      </c>
    </row>
    <row r="35" spans="1:12" s="416" customFormat="1" ht="24.95" customHeight="1">
      <c r="A35" s="449" t="s">
        <v>352</v>
      </c>
      <c r="B35" s="441" t="s">
        <v>336</v>
      </c>
      <c r="C35" s="441" t="s">
        <v>336</v>
      </c>
      <c r="D35" s="450" t="s">
        <v>341</v>
      </c>
      <c r="E35" s="441" t="s">
        <v>336</v>
      </c>
      <c r="F35" s="441" t="s">
        <v>336</v>
      </c>
      <c r="G35" s="441" t="s">
        <v>336</v>
      </c>
      <c r="H35" s="441" t="s">
        <v>336</v>
      </c>
      <c r="I35" s="449" t="s">
        <v>343</v>
      </c>
    </row>
    <row r="36" spans="1:12" s="416" customFormat="1" ht="24.95" customHeight="1">
      <c r="A36" s="449" t="s">
        <v>352</v>
      </c>
      <c r="B36" s="441" t="s">
        <v>336</v>
      </c>
      <c r="C36" s="441" t="s">
        <v>336</v>
      </c>
      <c r="D36" s="450" t="s">
        <v>341</v>
      </c>
      <c r="E36" s="441" t="s">
        <v>336</v>
      </c>
      <c r="F36" s="441" t="s">
        <v>336</v>
      </c>
      <c r="G36" s="441" t="s">
        <v>336</v>
      </c>
      <c r="H36" s="441" t="s">
        <v>336</v>
      </c>
      <c r="I36" s="449" t="s">
        <v>343</v>
      </c>
    </row>
    <row r="37" spans="1:12" s="452" customFormat="1" ht="24.95" customHeight="1">
      <c r="A37" s="908" t="str">
        <f>Evaluation!A36&amp;" "&amp;Evaluation!B36</f>
        <v>4.7 Prestation de conseils</v>
      </c>
      <c r="B37" s="909"/>
      <c r="C37" s="909"/>
      <c r="D37" s="909"/>
      <c r="E37" s="909"/>
      <c r="F37" s="909"/>
      <c r="G37" s="909"/>
      <c r="H37" s="909"/>
      <c r="I37" s="910"/>
      <c r="J37" s="202"/>
      <c r="K37" s="202"/>
      <c r="L37" s="202"/>
    </row>
    <row r="38" spans="1:12" s="416" customFormat="1" ht="24.95" customHeight="1">
      <c r="A38" s="449" t="s">
        <v>352</v>
      </c>
      <c r="B38" s="441" t="s">
        <v>336</v>
      </c>
      <c r="C38" s="441" t="s">
        <v>336</v>
      </c>
      <c r="D38" s="450" t="s">
        <v>341</v>
      </c>
      <c r="E38" s="441" t="s">
        <v>336</v>
      </c>
      <c r="F38" s="441" t="s">
        <v>336</v>
      </c>
      <c r="G38" s="441" t="s">
        <v>336</v>
      </c>
      <c r="H38" s="441" t="s">
        <v>336</v>
      </c>
      <c r="I38" s="449" t="s">
        <v>343</v>
      </c>
    </row>
    <row r="39" spans="1:12" s="416" customFormat="1" ht="24.95" customHeight="1">
      <c r="A39" s="449" t="s">
        <v>352</v>
      </c>
      <c r="B39" s="441" t="s">
        <v>336</v>
      </c>
      <c r="C39" s="441" t="s">
        <v>336</v>
      </c>
      <c r="D39" s="450" t="s">
        <v>341</v>
      </c>
      <c r="E39" s="441" t="s">
        <v>336</v>
      </c>
      <c r="F39" s="441" t="s">
        <v>336</v>
      </c>
      <c r="G39" s="441" t="s">
        <v>336</v>
      </c>
      <c r="H39" s="441" t="s">
        <v>336</v>
      </c>
      <c r="I39" s="449" t="s">
        <v>343</v>
      </c>
    </row>
    <row r="40" spans="1:12" s="452" customFormat="1" ht="24.95" customHeight="1">
      <c r="A40" s="908" t="str">
        <f>Evaluation!A39&amp;" "&amp;Evaluation!B39</f>
        <v>4.8 Traitement des réclamations</v>
      </c>
      <c r="B40" s="909"/>
      <c r="C40" s="909"/>
      <c r="D40" s="909"/>
      <c r="E40" s="909"/>
      <c r="F40" s="909"/>
      <c r="G40" s="909"/>
      <c r="H40" s="909"/>
      <c r="I40" s="910"/>
      <c r="J40" s="202"/>
      <c r="K40" s="202"/>
      <c r="L40" s="202"/>
    </row>
    <row r="41" spans="1:12" s="416" customFormat="1" ht="24.95" customHeight="1">
      <c r="A41" s="449" t="s">
        <v>352</v>
      </c>
      <c r="B41" s="441" t="s">
        <v>336</v>
      </c>
      <c r="C41" s="441" t="s">
        <v>336</v>
      </c>
      <c r="D41" s="450" t="s">
        <v>341</v>
      </c>
      <c r="E41" s="441" t="s">
        <v>336</v>
      </c>
      <c r="F41" s="441" t="s">
        <v>336</v>
      </c>
      <c r="G41" s="441" t="s">
        <v>336</v>
      </c>
      <c r="H41" s="441" t="s">
        <v>336</v>
      </c>
      <c r="I41" s="449" t="s">
        <v>343</v>
      </c>
    </row>
    <row r="42" spans="1:12" s="416" customFormat="1" ht="24.95" customHeight="1">
      <c r="A42" s="449" t="s">
        <v>352</v>
      </c>
      <c r="B42" s="441" t="s">
        <v>336</v>
      </c>
      <c r="C42" s="441" t="s">
        <v>336</v>
      </c>
      <c r="D42" s="450" t="s">
        <v>341</v>
      </c>
      <c r="E42" s="441" t="s">
        <v>336</v>
      </c>
      <c r="F42" s="441" t="s">
        <v>336</v>
      </c>
      <c r="G42" s="441" t="s">
        <v>336</v>
      </c>
      <c r="H42" s="441" t="s">
        <v>336</v>
      </c>
      <c r="I42" s="449" t="s">
        <v>343</v>
      </c>
    </row>
    <row r="43" spans="1:12" s="416" customFormat="1" ht="24.95" customHeight="1">
      <c r="A43" s="449" t="s">
        <v>352</v>
      </c>
      <c r="B43" s="441" t="s">
        <v>336</v>
      </c>
      <c r="C43" s="441" t="s">
        <v>336</v>
      </c>
      <c r="D43" s="450" t="s">
        <v>341</v>
      </c>
      <c r="E43" s="441" t="s">
        <v>336</v>
      </c>
      <c r="F43" s="441" t="s">
        <v>336</v>
      </c>
      <c r="G43" s="441" t="s">
        <v>336</v>
      </c>
      <c r="H43" s="441" t="s">
        <v>336</v>
      </c>
      <c r="I43" s="449" t="s">
        <v>343</v>
      </c>
    </row>
    <row r="44" spans="1:12" s="452" customFormat="1" ht="24.95" customHeight="1">
      <c r="A44" s="908" t="str">
        <f>Evaluation!A43&amp;" "&amp;Evaluation!B47</f>
        <v>4.9 Actions correctives</v>
      </c>
      <c r="B44" s="909"/>
      <c r="C44" s="909"/>
      <c r="D44" s="909"/>
      <c r="E44" s="909"/>
      <c r="F44" s="909"/>
      <c r="G44" s="909"/>
      <c r="H44" s="909"/>
      <c r="I44" s="910"/>
      <c r="J44" s="202"/>
      <c r="K44" s="202"/>
      <c r="L44" s="202"/>
    </row>
    <row r="45" spans="1:12" s="416" customFormat="1" ht="24.95" customHeight="1">
      <c r="A45" s="449" t="s">
        <v>352</v>
      </c>
      <c r="B45" s="441" t="s">
        <v>336</v>
      </c>
      <c r="C45" s="441" t="s">
        <v>336</v>
      </c>
      <c r="D45" s="450" t="s">
        <v>341</v>
      </c>
      <c r="E45" s="441" t="s">
        <v>336</v>
      </c>
      <c r="F45" s="441" t="s">
        <v>336</v>
      </c>
      <c r="G45" s="441" t="s">
        <v>336</v>
      </c>
      <c r="H45" s="441" t="s">
        <v>336</v>
      </c>
      <c r="I45" s="449" t="s">
        <v>343</v>
      </c>
    </row>
    <row r="46" spans="1:12" s="416" customFormat="1" ht="24.95" customHeight="1">
      <c r="A46" s="449" t="s">
        <v>352</v>
      </c>
      <c r="B46" s="441" t="s">
        <v>336</v>
      </c>
      <c r="C46" s="441" t="s">
        <v>336</v>
      </c>
      <c r="D46" s="450" t="s">
        <v>341</v>
      </c>
      <c r="E46" s="441" t="s">
        <v>336</v>
      </c>
      <c r="F46" s="441" t="s">
        <v>336</v>
      </c>
      <c r="G46" s="441" t="s">
        <v>336</v>
      </c>
      <c r="H46" s="441" t="s">
        <v>336</v>
      </c>
      <c r="I46" s="449" t="s">
        <v>343</v>
      </c>
    </row>
    <row r="47" spans="1:12" s="416" customFormat="1" ht="24.95" customHeight="1">
      <c r="A47" s="449" t="s">
        <v>352</v>
      </c>
      <c r="B47" s="441" t="s">
        <v>336</v>
      </c>
      <c r="C47" s="441" t="s">
        <v>336</v>
      </c>
      <c r="D47" s="450" t="s">
        <v>341</v>
      </c>
      <c r="E47" s="441" t="s">
        <v>336</v>
      </c>
      <c r="F47" s="441" t="s">
        <v>336</v>
      </c>
      <c r="G47" s="441" t="s">
        <v>336</v>
      </c>
      <c r="H47" s="441" t="s">
        <v>336</v>
      </c>
      <c r="I47" s="449" t="s">
        <v>343</v>
      </c>
    </row>
    <row r="48" spans="1:12" s="452" customFormat="1" ht="24.95" customHeight="1">
      <c r="A48" s="908" t="str">
        <f>Evaluation!A47&amp;" "&amp;Evaluation!B50</f>
        <v>4.10 Actions préventives</v>
      </c>
      <c r="B48" s="909"/>
      <c r="C48" s="909"/>
      <c r="D48" s="909"/>
      <c r="E48" s="909"/>
      <c r="F48" s="909"/>
      <c r="G48" s="909"/>
      <c r="H48" s="909"/>
      <c r="I48" s="910"/>
      <c r="J48" s="202"/>
      <c r="K48" s="202"/>
      <c r="L48" s="202"/>
    </row>
    <row r="49" spans="1:12" s="416" customFormat="1" ht="24.95" customHeight="1">
      <c r="A49" s="449" t="s">
        <v>352</v>
      </c>
      <c r="B49" s="441" t="s">
        <v>336</v>
      </c>
      <c r="C49" s="441" t="s">
        <v>336</v>
      </c>
      <c r="D49" s="450" t="s">
        <v>341</v>
      </c>
      <c r="E49" s="441" t="s">
        <v>336</v>
      </c>
      <c r="F49" s="441" t="s">
        <v>336</v>
      </c>
      <c r="G49" s="441" t="s">
        <v>336</v>
      </c>
      <c r="H49" s="441" t="s">
        <v>336</v>
      </c>
      <c r="I49" s="449" t="s">
        <v>343</v>
      </c>
    </row>
    <row r="50" spans="1:12" s="416" customFormat="1" ht="24.95" customHeight="1">
      <c r="A50" s="449" t="s">
        <v>352</v>
      </c>
      <c r="B50" s="441" t="s">
        <v>336</v>
      </c>
      <c r="C50" s="441" t="s">
        <v>336</v>
      </c>
      <c r="D50" s="450" t="s">
        <v>341</v>
      </c>
      <c r="E50" s="441" t="s">
        <v>336</v>
      </c>
      <c r="F50" s="441" t="s">
        <v>336</v>
      </c>
      <c r="G50" s="441" t="s">
        <v>336</v>
      </c>
      <c r="H50" s="441" t="s">
        <v>336</v>
      </c>
      <c r="I50" s="449" t="s">
        <v>343</v>
      </c>
    </row>
    <row r="51" spans="1:12" s="452" customFormat="1" ht="24.95" customHeight="1">
      <c r="A51" s="908" t="str">
        <f>Evaluation!A50&amp;" "&amp;Evaluation!B53</f>
        <v>4.11 Amélioration continue</v>
      </c>
      <c r="B51" s="909"/>
      <c r="C51" s="909"/>
      <c r="D51" s="909"/>
      <c r="E51" s="909"/>
      <c r="F51" s="909"/>
      <c r="G51" s="909"/>
      <c r="H51" s="909"/>
      <c r="I51" s="910"/>
      <c r="J51" s="202"/>
      <c r="K51" s="202"/>
      <c r="L51" s="202"/>
    </row>
    <row r="52" spans="1:12" s="416" customFormat="1" ht="24.95" customHeight="1">
      <c r="A52" s="449" t="s">
        <v>352</v>
      </c>
      <c r="B52" s="441" t="s">
        <v>336</v>
      </c>
      <c r="C52" s="441" t="s">
        <v>336</v>
      </c>
      <c r="D52" s="450" t="s">
        <v>341</v>
      </c>
      <c r="E52" s="441" t="s">
        <v>336</v>
      </c>
      <c r="F52" s="441" t="s">
        <v>336</v>
      </c>
      <c r="G52" s="441" t="s">
        <v>336</v>
      </c>
      <c r="H52" s="441" t="s">
        <v>336</v>
      </c>
      <c r="I52" s="449" t="s">
        <v>343</v>
      </c>
    </row>
    <row r="53" spans="1:12" s="416" customFormat="1" ht="24.95" customHeight="1">
      <c r="A53" s="449" t="s">
        <v>352</v>
      </c>
      <c r="B53" s="441" t="s">
        <v>336</v>
      </c>
      <c r="C53" s="441" t="s">
        <v>336</v>
      </c>
      <c r="D53" s="450" t="s">
        <v>341</v>
      </c>
      <c r="E53" s="441" t="s">
        <v>336</v>
      </c>
      <c r="F53" s="441" t="s">
        <v>336</v>
      </c>
      <c r="G53" s="441" t="s">
        <v>336</v>
      </c>
      <c r="H53" s="441" t="s">
        <v>336</v>
      </c>
      <c r="I53" s="449" t="s">
        <v>343</v>
      </c>
    </row>
    <row r="54" spans="1:12" s="452" customFormat="1" ht="24.95" customHeight="1">
      <c r="A54" s="908" t="str">
        <f>Evaluation!A53&amp;" "&amp;Evaluation!B53</f>
        <v>4.12 Amélioration continue</v>
      </c>
      <c r="B54" s="909"/>
      <c r="C54" s="909"/>
      <c r="D54" s="909"/>
      <c r="E54" s="909"/>
      <c r="F54" s="909"/>
      <c r="G54" s="909"/>
      <c r="H54" s="909"/>
      <c r="I54" s="910"/>
      <c r="J54" s="202"/>
      <c r="K54" s="202"/>
      <c r="L54" s="202"/>
    </row>
    <row r="55" spans="1:12" s="416" customFormat="1" ht="24.95" customHeight="1">
      <c r="A55" s="449" t="s">
        <v>352</v>
      </c>
      <c r="B55" s="441" t="s">
        <v>336</v>
      </c>
      <c r="C55" s="441" t="s">
        <v>336</v>
      </c>
      <c r="D55" s="450" t="s">
        <v>341</v>
      </c>
      <c r="E55" s="441" t="s">
        <v>336</v>
      </c>
      <c r="F55" s="441" t="s">
        <v>336</v>
      </c>
      <c r="G55" s="441" t="s">
        <v>336</v>
      </c>
      <c r="H55" s="441" t="s">
        <v>336</v>
      </c>
      <c r="I55" s="449" t="s">
        <v>343</v>
      </c>
    </row>
    <row r="56" spans="1:12" s="416" customFormat="1" ht="24.95" customHeight="1">
      <c r="A56" s="449" t="s">
        <v>352</v>
      </c>
      <c r="B56" s="441" t="s">
        <v>336</v>
      </c>
      <c r="C56" s="441" t="s">
        <v>336</v>
      </c>
      <c r="D56" s="450" t="s">
        <v>341</v>
      </c>
      <c r="E56" s="441" t="s">
        <v>336</v>
      </c>
      <c r="F56" s="441" t="s">
        <v>336</v>
      </c>
      <c r="G56" s="441" t="s">
        <v>336</v>
      </c>
      <c r="H56" s="441" t="s">
        <v>336</v>
      </c>
      <c r="I56" s="449" t="s">
        <v>343</v>
      </c>
    </row>
    <row r="57" spans="1:12" s="452" customFormat="1" ht="24.95" customHeight="1">
      <c r="A57" s="908" t="str">
        <f>Evaluation!A56&amp;" "&amp;Evaluation!B56</f>
        <v>4.13 Enregistrements qualité et enregistrements techniques</v>
      </c>
      <c r="B57" s="909"/>
      <c r="C57" s="909"/>
      <c r="D57" s="909"/>
      <c r="E57" s="909"/>
      <c r="F57" s="909"/>
      <c r="G57" s="909"/>
      <c r="H57" s="909"/>
      <c r="I57" s="910"/>
      <c r="J57" s="202"/>
      <c r="K57" s="202"/>
      <c r="L57" s="202"/>
    </row>
    <row r="58" spans="1:12" s="416" customFormat="1" ht="24.95" customHeight="1">
      <c r="A58" s="449" t="s">
        <v>352</v>
      </c>
      <c r="B58" s="441" t="s">
        <v>336</v>
      </c>
      <c r="C58" s="441" t="s">
        <v>336</v>
      </c>
      <c r="D58" s="450" t="s">
        <v>341</v>
      </c>
      <c r="E58" s="441" t="s">
        <v>336</v>
      </c>
      <c r="F58" s="441" t="s">
        <v>336</v>
      </c>
      <c r="G58" s="441" t="s">
        <v>336</v>
      </c>
      <c r="H58" s="441" t="s">
        <v>336</v>
      </c>
      <c r="I58" s="449" t="s">
        <v>343</v>
      </c>
    </row>
    <row r="59" spans="1:12" s="416" customFormat="1" ht="24.95" customHeight="1">
      <c r="A59" s="449" t="s">
        <v>352</v>
      </c>
      <c r="B59" s="441" t="s">
        <v>336</v>
      </c>
      <c r="C59" s="441" t="s">
        <v>336</v>
      </c>
      <c r="D59" s="450" t="s">
        <v>341</v>
      </c>
      <c r="E59" s="441" t="s">
        <v>336</v>
      </c>
      <c r="F59" s="441" t="s">
        <v>336</v>
      </c>
      <c r="G59" s="441" t="s">
        <v>336</v>
      </c>
      <c r="H59" s="441" t="s">
        <v>336</v>
      </c>
      <c r="I59" s="449" t="s">
        <v>343</v>
      </c>
    </row>
    <row r="60" spans="1:12" s="416" customFormat="1" ht="24.95" customHeight="1">
      <c r="A60" s="449" t="s">
        <v>352</v>
      </c>
      <c r="B60" s="441" t="s">
        <v>336</v>
      </c>
      <c r="C60" s="441" t="s">
        <v>336</v>
      </c>
      <c r="D60" s="450" t="s">
        <v>341</v>
      </c>
      <c r="E60" s="441" t="s">
        <v>336</v>
      </c>
      <c r="F60" s="441" t="s">
        <v>336</v>
      </c>
      <c r="G60" s="441" t="s">
        <v>336</v>
      </c>
      <c r="H60" s="441" t="s">
        <v>336</v>
      </c>
      <c r="I60" s="449" t="s">
        <v>343</v>
      </c>
    </row>
    <row r="61" spans="1:12" s="452" customFormat="1" ht="24.95" customHeight="1">
      <c r="A61" s="908" t="str">
        <f>Evaluation!A56&amp;" "&amp;Evaluation!B60</f>
        <v>4.13 Audits internes</v>
      </c>
      <c r="B61" s="909"/>
      <c r="C61" s="909"/>
      <c r="D61" s="909"/>
      <c r="E61" s="909"/>
      <c r="F61" s="909"/>
      <c r="G61" s="909"/>
      <c r="H61" s="909"/>
      <c r="I61" s="910"/>
      <c r="J61" s="202"/>
      <c r="K61" s="202"/>
      <c r="L61" s="202"/>
    </row>
    <row r="62" spans="1:12" s="416" customFormat="1" ht="24.95" customHeight="1">
      <c r="A62" s="449" t="s">
        <v>352</v>
      </c>
      <c r="B62" s="441" t="s">
        <v>336</v>
      </c>
      <c r="C62" s="441" t="s">
        <v>336</v>
      </c>
      <c r="D62" s="450" t="s">
        <v>341</v>
      </c>
      <c r="E62" s="441" t="s">
        <v>336</v>
      </c>
      <c r="F62" s="441" t="s">
        <v>336</v>
      </c>
      <c r="G62" s="441" t="s">
        <v>336</v>
      </c>
      <c r="H62" s="441" t="s">
        <v>336</v>
      </c>
      <c r="I62" s="449" t="s">
        <v>343</v>
      </c>
    </row>
    <row r="63" spans="1:12" s="416" customFormat="1" ht="24.95" customHeight="1">
      <c r="A63" s="449" t="s">
        <v>352</v>
      </c>
      <c r="B63" s="441" t="s">
        <v>336</v>
      </c>
      <c r="C63" s="441" t="s">
        <v>336</v>
      </c>
      <c r="D63" s="450" t="s">
        <v>341</v>
      </c>
      <c r="E63" s="441" t="s">
        <v>336</v>
      </c>
      <c r="F63" s="441" t="s">
        <v>336</v>
      </c>
      <c r="G63" s="441" t="s">
        <v>336</v>
      </c>
      <c r="H63" s="441" t="s">
        <v>336</v>
      </c>
      <c r="I63" s="449" t="s">
        <v>343</v>
      </c>
    </row>
    <row r="64" spans="1:12" s="416" customFormat="1" ht="24.95" customHeight="1">
      <c r="A64" s="449" t="s">
        <v>352</v>
      </c>
      <c r="B64" s="441" t="s">
        <v>336</v>
      </c>
      <c r="C64" s="441" t="s">
        <v>336</v>
      </c>
      <c r="D64" s="450" t="s">
        <v>341</v>
      </c>
      <c r="E64" s="441" t="s">
        <v>336</v>
      </c>
      <c r="F64" s="441" t="s">
        <v>336</v>
      </c>
      <c r="G64" s="441" t="s">
        <v>336</v>
      </c>
      <c r="H64" s="441" t="s">
        <v>336</v>
      </c>
      <c r="I64" s="449" t="s">
        <v>343</v>
      </c>
    </row>
    <row r="65" spans="1:12" s="416" customFormat="1" ht="24.95" customHeight="1">
      <c r="A65" s="449" t="s">
        <v>352</v>
      </c>
      <c r="B65" s="441" t="s">
        <v>336</v>
      </c>
      <c r="C65" s="441" t="s">
        <v>336</v>
      </c>
      <c r="D65" s="450" t="s">
        <v>341</v>
      </c>
      <c r="E65" s="441" t="s">
        <v>336</v>
      </c>
      <c r="F65" s="441" t="s">
        <v>336</v>
      </c>
      <c r="G65" s="441" t="s">
        <v>336</v>
      </c>
      <c r="H65" s="441" t="s">
        <v>336</v>
      </c>
      <c r="I65" s="449" t="s">
        <v>343</v>
      </c>
    </row>
    <row r="66" spans="1:12" s="452" customFormat="1" ht="24.95" customHeight="1">
      <c r="A66" s="908" t="str">
        <f>Evaluation!A65&amp;" "&amp;Evaluation!B65</f>
        <v>4.15 Revue de direction</v>
      </c>
      <c r="B66" s="909"/>
      <c r="C66" s="909"/>
      <c r="D66" s="909"/>
      <c r="E66" s="909"/>
      <c r="F66" s="909"/>
      <c r="G66" s="909"/>
      <c r="H66" s="909"/>
      <c r="I66" s="910"/>
      <c r="J66" s="202"/>
      <c r="K66" s="202"/>
      <c r="L66" s="202"/>
    </row>
    <row r="67" spans="1:12" s="416" customFormat="1" ht="24.95" customHeight="1">
      <c r="A67" s="449" t="s">
        <v>352</v>
      </c>
      <c r="B67" s="441" t="s">
        <v>336</v>
      </c>
      <c r="C67" s="441" t="s">
        <v>336</v>
      </c>
      <c r="D67" s="450" t="s">
        <v>341</v>
      </c>
      <c r="E67" s="441" t="s">
        <v>336</v>
      </c>
      <c r="F67" s="441" t="s">
        <v>336</v>
      </c>
      <c r="G67" s="441" t="s">
        <v>336</v>
      </c>
      <c r="H67" s="441" t="s">
        <v>336</v>
      </c>
      <c r="I67" s="449" t="s">
        <v>343</v>
      </c>
    </row>
    <row r="68" spans="1:12" s="416" customFormat="1" ht="24.95" customHeight="1">
      <c r="A68" s="449" t="s">
        <v>352</v>
      </c>
      <c r="B68" s="441" t="s">
        <v>336</v>
      </c>
      <c r="C68" s="441" t="s">
        <v>336</v>
      </c>
      <c r="D68" s="450" t="s">
        <v>341</v>
      </c>
      <c r="E68" s="441" t="s">
        <v>336</v>
      </c>
      <c r="F68" s="441" t="s">
        <v>336</v>
      </c>
      <c r="G68" s="441" t="s">
        <v>336</v>
      </c>
      <c r="H68" s="441" t="s">
        <v>336</v>
      </c>
      <c r="I68" s="449" t="s">
        <v>343</v>
      </c>
    </row>
    <row r="69" spans="1:12" s="416" customFormat="1" ht="24.95" customHeight="1">
      <c r="A69" s="449" t="s">
        <v>352</v>
      </c>
      <c r="B69" s="441" t="s">
        <v>336</v>
      </c>
      <c r="C69" s="441" t="s">
        <v>336</v>
      </c>
      <c r="D69" s="450" t="s">
        <v>341</v>
      </c>
      <c r="E69" s="441" t="s">
        <v>336</v>
      </c>
      <c r="F69" s="441" t="s">
        <v>336</v>
      </c>
      <c r="G69" s="441" t="s">
        <v>336</v>
      </c>
      <c r="H69" s="441" t="s">
        <v>336</v>
      </c>
      <c r="I69" s="449" t="s">
        <v>343</v>
      </c>
    </row>
    <row r="70" spans="1:12" s="416" customFormat="1" ht="24.95" customHeight="1">
      <c r="A70" s="449" t="s">
        <v>352</v>
      </c>
      <c r="B70" s="441" t="s">
        <v>336</v>
      </c>
      <c r="C70" s="441" t="s">
        <v>336</v>
      </c>
      <c r="D70" s="450" t="s">
        <v>341</v>
      </c>
      <c r="E70" s="441" t="s">
        <v>336</v>
      </c>
      <c r="F70" s="441" t="s">
        <v>336</v>
      </c>
      <c r="G70" s="441" t="s">
        <v>336</v>
      </c>
      <c r="H70" s="441" t="s">
        <v>336</v>
      </c>
      <c r="I70" s="449" t="s">
        <v>343</v>
      </c>
    </row>
    <row r="71" spans="1:12" s="440" customFormat="1" ht="24.95" customHeight="1">
      <c r="A71" s="449" t="s">
        <v>352</v>
      </c>
      <c r="B71" s="441" t="s">
        <v>336</v>
      </c>
      <c r="C71" s="441" t="s">
        <v>336</v>
      </c>
      <c r="D71" s="450" t="s">
        <v>341</v>
      </c>
      <c r="E71" s="441" t="s">
        <v>336</v>
      </c>
      <c r="F71" s="441" t="s">
        <v>336</v>
      </c>
      <c r="G71" s="441" t="s">
        <v>336</v>
      </c>
      <c r="H71" s="441" t="s">
        <v>336</v>
      </c>
      <c r="I71" s="449" t="s">
        <v>343</v>
      </c>
    </row>
    <row r="72" spans="1:12" s="202" customFormat="1" ht="24.95" customHeight="1">
      <c r="A72" s="914" t="str">
        <f>Evaluation!A71&amp;" "&amp;Evaluation!B71</f>
        <v>5.1 Personnel</v>
      </c>
      <c r="B72" s="915"/>
      <c r="C72" s="915"/>
      <c r="D72" s="915"/>
      <c r="E72" s="915"/>
      <c r="F72" s="915"/>
      <c r="G72" s="915"/>
      <c r="H72" s="915"/>
      <c r="I72" s="916"/>
    </row>
    <row r="73" spans="1:12" s="416" customFormat="1" ht="24.95" customHeight="1">
      <c r="A73" s="449" t="s">
        <v>352</v>
      </c>
      <c r="B73" s="441" t="s">
        <v>336</v>
      </c>
      <c r="C73" s="441" t="s">
        <v>336</v>
      </c>
      <c r="D73" s="450" t="s">
        <v>341</v>
      </c>
      <c r="E73" s="441" t="s">
        <v>336</v>
      </c>
      <c r="F73" s="441" t="s">
        <v>336</v>
      </c>
      <c r="G73" s="441" t="s">
        <v>336</v>
      </c>
      <c r="H73" s="441" t="s">
        <v>336</v>
      </c>
      <c r="I73" s="449" t="s">
        <v>343</v>
      </c>
    </row>
    <row r="74" spans="1:12" s="416" customFormat="1" ht="24.95" customHeight="1">
      <c r="A74" s="449" t="s">
        <v>352</v>
      </c>
      <c r="B74" s="441" t="s">
        <v>336</v>
      </c>
      <c r="C74" s="441" t="s">
        <v>336</v>
      </c>
      <c r="D74" s="450" t="s">
        <v>341</v>
      </c>
      <c r="E74" s="441" t="s">
        <v>336</v>
      </c>
      <c r="F74" s="441" t="s">
        <v>336</v>
      </c>
      <c r="G74" s="441" t="s">
        <v>336</v>
      </c>
      <c r="H74" s="441" t="s">
        <v>336</v>
      </c>
      <c r="I74" s="449" t="s">
        <v>343</v>
      </c>
    </row>
    <row r="75" spans="1:12" s="416" customFormat="1" ht="24.95" customHeight="1">
      <c r="A75" s="449" t="s">
        <v>352</v>
      </c>
      <c r="B75" s="441" t="s">
        <v>336</v>
      </c>
      <c r="C75" s="441" t="s">
        <v>336</v>
      </c>
      <c r="D75" s="450" t="s">
        <v>341</v>
      </c>
      <c r="E75" s="441" t="s">
        <v>336</v>
      </c>
      <c r="F75" s="441" t="s">
        <v>336</v>
      </c>
      <c r="G75" s="441" t="s">
        <v>336</v>
      </c>
      <c r="H75" s="441" t="s">
        <v>336</v>
      </c>
      <c r="I75" s="449" t="s">
        <v>343</v>
      </c>
    </row>
    <row r="76" spans="1:12" s="416" customFormat="1" ht="24.95" customHeight="1">
      <c r="A76" s="449" t="s">
        <v>352</v>
      </c>
      <c r="B76" s="441" t="s">
        <v>336</v>
      </c>
      <c r="C76" s="441" t="s">
        <v>336</v>
      </c>
      <c r="D76" s="450" t="s">
        <v>341</v>
      </c>
      <c r="E76" s="441" t="s">
        <v>336</v>
      </c>
      <c r="F76" s="441" t="s">
        <v>336</v>
      </c>
      <c r="G76" s="441" t="s">
        <v>336</v>
      </c>
      <c r="H76" s="441" t="s">
        <v>336</v>
      </c>
      <c r="I76" s="449" t="s">
        <v>343</v>
      </c>
    </row>
    <row r="77" spans="1:12" s="451" customFormat="1" ht="24.95" customHeight="1">
      <c r="A77" s="914" t="str">
        <f>Evaluation!A76&amp;" "&amp;Evaluation!B76</f>
        <v>5.2 Locaux et conditions environnementales</v>
      </c>
      <c r="B77" s="915"/>
      <c r="C77" s="915"/>
      <c r="D77" s="915"/>
      <c r="E77" s="915"/>
      <c r="F77" s="915"/>
      <c r="G77" s="915"/>
      <c r="H77" s="915"/>
      <c r="I77" s="916"/>
      <c r="J77" s="202"/>
      <c r="K77" s="202"/>
      <c r="L77" s="202"/>
    </row>
    <row r="78" spans="1:12" s="416" customFormat="1" ht="24.95" customHeight="1">
      <c r="A78" s="449" t="s">
        <v>352</v>
      </c>
      <c r="B78" s="441" t="s">
        <v>336</v>
      </c>
      <c r="C78" s="441" t="s">
        <v>336</v>
      </c>
      <c r="D78" s="450" t="s">
        <v>341</v>
      </c>
      <c r="E78" s="441" t="s">
        <v>336</v>
      </c>
      <c r="F78" s="441" t="s">
        <v>336</v>
      </c>
      <c r="G78" s="441" t="s">
        <v>336</v>
      </c>
      <c r="H78" s="441" t="s">
        <v>336</v>
      </c>
      <c r="I78" s="449" t="s">
        <v>343</v>
      </c>
    </row>
    <row r="79" spans="1:12" s="416" customFormat="1" ht="24.95" customHeight="1">
      <c r="A79" s="449" t="s">
        <v>352</v>
      </c>
      <c r="B79" s="441" t="s">
        <v>336</v>
      </c>
      <c r="C79" s="441" t="s">
        <v>336</v>
      </c>
      <c r="D79" s="450" t="s">
        <v>341</v>
      </c>
      <c r="E79" s="441" t="s">
        <v>336</v>
      </c>
      <c r="F79" s="441" t="s">
        <v>336</v>
      </c>
      <c r="G79" s="441" t="s">
        <v>336</v>
      </c>
      <c r="H79" s="441" t="s">
        <v>336</v>
      </c>
      <c r="I79" s="449" t="s">
        <v>343</v>
      </c>
    </row>
    <row r="80" spans="1:12" s="451" customFormat="1" ht="24.95" customHeight="1">
      <c r="A80" s="914" t="str">
        <f>Evaluation!A79&amp;" "&amp;Evaluation!B79</f>
        <v>5.3 Matériel</v>
      </c>
      <c r="B80" s="915"/>
      <c r="C80" s="915"/>
      <c r="D80" s="915"/>
      <c r="E80" s="915"/>
      <c r="F80" s="915"/>
      <c r="G80" s="915"/>
      <c r="H80" s="915"/>
      <c r="I80" s="916"/>
      <c r="J80" s="202"/>
      <c r="K80" s="202"/>
      <c r="L80" s="202"/>
    </row>
    <row r="81" spans="1:12" s="416" customFormat="1" ht="24.95" customHeight="1">
      <c r="A81" s="449" t="s">
        <v>352</v>
      </c>
      <c r="B81" s="441" t="s">
        <v>336</v>
      </c>
      <c r="C81" s="441" t="s">
        <v>336</v>
      </c>
      <c r="D81" s="450" t="s">
        <v>341</v>
      </c>
      <c r="E81" s="441" t="s">
        <v>336</v>
      </c>
      <c r="F81" s="441" t="s">
        <v>336</v>
      </c>
      <c r="G81" s="441" t="s">
        <v>336</v>
      </c>
      <c r="H81" s="441" t="s">
        <v>336</v>
      </c>
      <c r="I81" s="449" t="s">
        <v>343</v>
      </c>
    </row>
    <row r="82" spans="1:12" s="416" customFormat="1" ht="24.95" customHeight="1">
      <c r="A82" s="449" t="s">
        <v>352</v>
      </c>
      <c r="B82" s="441" t="s">
        <v>336</v>
      </c>
      <c r="C82" s="441" t="s">
        <v>336</v>
      </c>
      <c r="D82" s="450" t="s">
        <v>341</v>
      </c>
      <c r="E82" s="441" t="s">
        <v>336</v>
      </c>
      <c r="F82" s="441" t="s">
        <v>336</v>
      </c>
      <c r="G82" s="441" t="s">
        <v>336</v>
      </c>
      <c r="H82" s="441" t="s">
        <v>336</v>
      </c>
      <c r="I82" s="449" t="s">
        <v>343</v>
      </c>
    </row>
    <row r="83" spans="1:12" s="416" customFormat="1" ht="24.95" customHeight="1">
      <c r="A83" s="449" t="s">
        <v>352</v>
      </c>
      <c r="B83" s="441" t="s">
        <v>336</v>
      </c>
      <c r="C83" s="441" t="s">
        <v>336</v>
      </c>
      <c r="D83" s="450" t="s">
        <v>341</v>
      </c>
      <c r="E83" s="441" t="s">
        <v>336</v>
      </c>
      <c r="F83" s="441" t="s">
        <v>336</v>
      </c>
      <c r="G83" s="441" t="s">
        <v>336</v>
      </c>
      <c r="H83" s="441" t="s">
        <v>336</v>
      </c>
      <c r="I83" s="449" t="s">
        <v>343</v>
      </c>
    </row>
    <row r="84" spans="1:12" s="416" customFormat="1" ht="24.95" customHeight="1">
      <c r="A84" s="449" t="s">
        <v>352</v>
      </c>
      <c r="B84" s="441" t="s">
        <v>336</v>
      </c>
      <c r="C84" s="441" t="s">
        <v>336</v>
      </c>
      <c r="D84" s="450" t="s">
        <v>341</v>
      </c>
      <c r="E84" s="441" t="s">
        <v>336</v>
      </c>
      <c r="F84" s="441" t="s">
        <v>336</v>
      </c>
      <c r="G84" s="441" t="s">
        <v>336</v>
      </c>
      <c r="H84" s="441" t="s">
        <v>336</v>
      </c>
      <c r="I84" s="449" t="s">
        <v>343</v>
      </c>
    </row>
    <row r="85" spans="1:12" s="451" customFormat="1" ht="24.95" customHeight="1">
      <c r="A85" s="914" t="str">
        <f>Evaluation!A84&amp;" "&amp;Evaluation!B84</f>
        <v>5.4 Processus préanalytique</v>
      </c>
      <c r="B85" s="915"/>
      <c r="C85" s="915"/>
      <c r="D85" s="915"/>
      <c r="E85" s="915"/>
      <c r="F85" s="915"/>
      <c r="G85" s="915"/>
      <c r="H85" s="915"/>
      <c r="I85" s="916"/>
      <c r="J85" s="202"/>
      <c r="K85" s="202"/>
      <c r="L85" s="202"/>
    </row>
    <row r="86" spans="1:12" s="416" customFormat="1" ht="24.95" customHeight="1">
      <c r="A86" s="449" t="s">
        <v>352</v>
      </c>
      <c r="B86" s="441" t="s">
        <v>336</v>
      </c>
      <c r="C86" s="441" t="s">
        <v>336</v>
      </c>
      <c r="D86" s="450" t="s">
        <v>341</v>
      </c>
      <c r="E86" s="441" t="s">
        <v>336</v>
      </c>
      <c r="F86" s="441" t="s">
        <v>336</v>
      </c>
      <c r="G86" s="441" t="s">
        <v>336</v>
      </c>
      <c r="H86" s="441" t="s">
        <v>336</v>
      </c>
      <c r="I86" s="449" t="s">
        <v>343</v>
      </c>
    </row>
    <row r="87" spans="1:12" s="416" customFormat="1" ht="24.95" customHeight="1">
      <c r="A87" s="449" t="s">
        <v>352</v>
      </c>
      <c r="B87" s="441" t="s">
        <v>336</v>
      </c>
      <c r="C87" s="441" t="s">
        <v>336</v>
      </c>
      <c r="D87" s="450" t="s">
        <v>341</v>
      </c>
      <c r="E87" s="441" t="s">
        <v>336</v>
      </c>
      <c r="F87" s="441" t="s">
        <v>336</v>
      </c>
      <c r="G87" s="441" t="s">
        <v>336</v>
      </c>
      <c r="H87" s="441" t="s">
        <v>336</v>
      </c>
      <c r="I87" s="449" t="s">
        <v>343</v>
      </c>
    </row>
    <row r="88" spans="1:12" s="416" customFormat="1" ht="24.95" customHeight="1">
      <c r="A88" s="449" t="s">
        <v>352</v>
      </c>
      <c r="B88" s="441" t="s">
        <v>336</v>
      </c>
      <c r="C88" s="441" t="s">
        <v>336</v>
      </c>
      <c r="D88" s="450" t="s">
        <v>341</v>
      </c>
      <c r="E88" s="441" t="s">
        <v>336</v>
      </c>
      <c r="F88" s="441" t="s">
        <v>336</v>
      </c>
      <c r="G88" s="441" t="s">
        <v>336</v>
      </c>
      <c r="H88" s="441" t="s">
        <v>336</v>
      </c>
      <c r="I88" s="449" t="s">
        <v>343</v>
      </c>
    </row>
    <row r="89" spans="1:12" s="451" customFormat="1" ht="24.95" customHeight="1">
      <c r="A89" s="914" t="str">
        <f>Evaluation!A88&amp;" "&amp;Evaluation!B88</f>
        <v>5.5 Processus analytique</v>
      </c>
      <c r="B89" s="915"/>
      <c r="C89" s="915"/>
      <c r="D89" s="915"/>
      <c r="E89" s="915"/>
      <c r="F89" s="915"/>
      <c r="G89" s="915"/>
      <c r="H89" s="915"/>
      <c r="I89" s="916"/>
      <c r="J89" s="202"/>
      <c r="K89" s="202"/>
      <c r="L89" s="202"/>
    </row>
    <row r="90" spans="1:12" s="416" customFormat="1" ht="24.95" customHeight="1">
      <c r="A90" s="449" t="s">
        <v>352</v>
      </c>
      <c r="B90" s="441" t="s">
        <v>336</v>
      </c>
      <c r="C90" s="441" t="s">
        <v>336</v>
      </c>
      <c r="D90" s="450" t="s">
        <v>341</v>
      </c>
      <c r="E90" s="441" t="s">
        <v>336</v>
      </c>
      <c r="F90" s="441" t="s">
        <v>336</v>
      </c>
      <c r="G90" s="441" t="s">
        <v>336</v>
      </c>
      <c r="H90" s="441" t="s">
        <v>336</v>
      </c>
      <c r="I90" s="449" t="s">
        <v>343</v>
      </c>
    </row>
    <row r="91" spans="1:12" s="416" customFormat="1" ht="24.95" customHeight="1">
      <c r="A91" s="449" t="s">
        <v>352</v>
      </c>
      <c r="B91" s="441" t="s">
        <v>336</v>
      </c>
      <c r="C91" s="441" t="s">
        <v>336</v>
      </c>
      <c r="D91" s="450" t="s">
        <v>341</v>
      </c>
      <c r="E91" s="441" t="s">
        <v>336</v>
      </c>
      <c r="F91" s="441" t="s">
        <v>336</v>
      </c>
      <c r="G91" s="441" t="s">
        <v>336</v>
      </c>
      <c r="H91" s="441" t="s">
        <v>336</v>
      </c>
      <c r="I91" s="449" t="s">
        <v>343</v>
      </c>
    </row>
    <row r="92" spans="1:12" s="416" customFormat="1" ht="24.95" customHeight="1">
      <c r="A92" s="449" t="s">
        <v>352</v>
      </c>
      <c r="B92" s="441" t="s">
        <v>336</v>
      </c>
      <c r="C92" s="441" t="s">
        <v>336</v>
      </c>
      <c r="D92" s="450" t="s">
        <v>341</v>
      </c>
      <c r="E92" s="441" t="s">
        <v>336</v>
      </c>
      <c r="F92" s="441" t="s">
        <v>336</v>
      </c>
      <c r="G92" s="441" t="s">
        <v>336</v>
      </c>
      <c r="H92" s="441" t="s">
        <v>336</v>
      </c>
      <c r="I92" s="449" t="s">
        <v>343</v>
      </c>
    </row>
    <row r="93" spans="1:12" s="416" customFormat="1" ht="24.95" customHeight="1">
      <c r="A93" s="449" t="s">
        <v>352</v>
      </c>
      <c r="B93" s="441" t="s">
        <v>336</v>
      </c>
      <c r="C93" s="441" t="s">
        <v>336</v>
      </c>
      <c r="D93" s="450" t="s">
        <v>341</v>
      </c>
      <c r="E93" s="441" t="s">
        <v>336</v>
      </c>
      <c r="F93" s="441" t="s">
        <v>336</v>
      </c>
      <c r="G93" s="441" t="s">
        <v>336</v>
      </c>
      <c r="H93" s="441" t="s">
        <v>336</v>
      </c>
      <c r="I93" s="449" t="s">
        <v>343</v>
      </c>
    </row>
    <row r="94" spans="1:12" s="451" customFormat="1" ht="24.95" customHeight="1">
      <c r="A94" s="914" t="str">
        <f>Evaluation!A93&amp;" "&amp;Evaluation!B93</f>
        <v>5.6 Garantie de qualité des résultats</v>
      </c>
      <c r="B94" s="915"/>
      <c r="C94" s="915"/>
      <c r="D94" s="915"/>
      <c r="E94" s="915"/>
      <c r="F94" s="915"/>
      <c r="G94" s="915"/>
      <c r="H94" s="915"/>
      <c r="I94" s="916"/>
      <c r="J94" s="202"/>
      <c r="K94" s="202"/>
      <c r="L94" s="202"/>
    </row>
    <row r="95" spans="1:12" s="416" customFormat="1" ht="24.95" customHeight="1">
      <c r="A95" s="449" t="s">
        <v>352</v>
      </c>
      <c r="B95" s="441" t="s">
        <v>336</v>
      </c>
      <c r="C95" s="441" t="s">
        <v>336</v>
      </c>
      <c r="D95" s="450" t="s">
        <v>341</v>
      </c>
      <c r="E95" s="441" t="s">
        <v>336</v>
      </c>
      <c r="F95" s="441" t="s">
        <v>336</v>
      </c>
      <c r="G95" s="441" t="s">
        <v>336</v>
      </c>
      <c r="H95" s="441" t="s">
        <v>336</v>
      </c>
      <c r="I95" s="449" t="s">
        <v>343</v>
      </c>
    </row>
    <row r="96" spans="1:12" s="416" customFormat="1" ht="24.95" customHeight="1">
      <c r="A96" s="449" t="s">
        <v>352</v>
      </c>
      <c r="B96" s="441" t="s">
        <v>336</v>
      </c>
      <c r="C96" s="441" t="s">
        <v>336</v>
      </c>
      <c r="D96" s="450" t="s">
        <v>341</v>
      </c>
      <c r="E96" s="441" t="s">
        <v>336</v>
      </c>
      <c r="F96" s="441" t="s">
        <v>336</v>
      </c>
      <c r="G96" s="441" t="s">
        <v>336</v>
      </c>
      <c r="H96" s="441" t="s">
        <v>336</v>
      </c>
      <c r="I96" s="449" t="s">
        <v>343</v>
      </c>
    </row>
    <row r="97" spans="1:12" s="416" customFormat="1" ht="24.95" customHeight="1">
      <c r="A97" s="449" t="s">
        <v>352</v>
      </c>
      <c r="B97" s="441" t="s">
        <v>336</v>
      </c>
      <c r="C97" s="441" t="s">
        <v>336</v>
      </c>
      <c r="D97" s="450" t="s">
        <v>341</v>
      </c>
      <c r="E97" s="441" t="s">
        <v>336</v>
      </c>
      <c r="F97" s="441" t="s">
        <v>336</v>
      </c>
      <c r="G97" s="441" t="s">
        <v>336</v>
      </c>
      <c r="H97" s="441" t="s">
        <v>336</v>
      </c>
      <c r="I97" s="449" t="s">
        <v>343</v>
      </c>
    </row>
    <row r="98" spans="1:12" s="416" customFormat="1" ht="24.95" customHeight="1">
      <c r="A98" s="449" t="s">
        <v>352</v>
      </c>
      <c r="B98" s="441" t="s">
        <v>336</v>
      </c>
      <c r="C98" s="441" t="s">
        <v>336</v>
      </c>
      <c r="D98" s="450" t="s">
        <v>341</v>
      </c>
      <c r="E98" s="441" t="s">
        <v>336</v>
      </c>
      <c r="F98" s="441" t="s">
        <v>336</v>
      </c>
      <c r="G98" s="441" t="s">
        <v>336</v>
      </c>
      <c r="H98" s="441" t="s">
        <v>336</v>
      </c>
      <c r="I98" s="449" t="s">
        <v>343</v>
      </c>
    </row>
    <row r="99" spans="1:12" s="451" customFormat="1" ht="24.95" customHeight="1">
      <c r="A99" s="914" t="str">
        <f>Evaluation!A98&amp;" "&amp;Evaluation!B98</f>
        <v>5.7 Processus post-analytique</v>
      </c>
      <c r="B99" s="915"/>
      <c r="C99" s="915"/>
      <c r="D99" s="915"/>
      <c r="E99" s="915"/>
      <c r="F99" s="915"/>
      <c r="G99" s="915"/>
      <c r="H99" s="915"/>
      <c r="I99" s="916"/>
      <c r="J99" s="202"/>
      <c r="K99" s="202"/>
      <c r="L99" s="202"/>
    </row>
    <row r="100" spans="1:12" s="416" customFormat="1" ht="24.95" customHeight="1">
      <c r="A100" s="449" t="s">
        <v>352</v>
      </c>
      <c r="B100" s="441" t="s">
        <v>336</v>
      </c>
      <c r="C100" s="441" t="s">
        <v>336</v>
      </c>
      <c r="D100" s="450" t="s">
        <v>341</v>
      </c>
      <c r="E100" s="441" t="s">
        <v>336</v>
      </c>
      <c r="F100" s="441" t="s">
        <v>336</v>
      </c>
      <c r="G100" s="441" t="s">
        <v>336</v>
      </c>
      <c r="H100" s="441" t="s">
        <v>336</v>
      </c>
      <c r="I100" s="449" t="s">
        <v>343</v>
      </c>
    </row>
    <row r="101" spans="1:12" s="416" customFormat="1" ht="24.95" customHeight="1">
      <c r="A101" s="449" t="s">
        <v>352</v>
      </c>
      <c r="B101" s="441" t="s">
        <v>336</v>
      </c>
      <c r="C101" s="441" t="s">
        <v>336</v>
      </c>
      <c r="D101" s="450" t="s">
        <v>341</v>
      </c>
      <c r="E101" s="441" t="s">
        <v>336</v>
      </c>
      <c r="F101" s="441" t="s">
        <v>336</v>
      </c>
      <c r="G101" s="441" t="s">
        <v>336</v>
      </c>
      <c r="H101" s="441" t="s">
        <v>336</v>
      </c>
      <c r="I101" s="449" t="s">
        <v>343</v>
      </c>
    </row>
    <row r="102" spans="1:12" s="451" customFormat="1" ht="24.95" customHeight="1">
      <c r="A102" s="914" t="str">
        <f>Evaluation!A101&amp;" "&amp;Evaluation!B101</f>
        <v>5.8 Compte-rendu des résultats</v>
      </c>
      <c r="B102" s="915"/>
      <c r="C102" s="915"/>
      <c r="D102" s="915"/>
      <c r="E102" s="915"/>
      <c r="F102" s="915"/>
      <c r="G102" s="915"/>
      <c r="H102" s="915"/>
      <c r="I102" s="916"/>
      <c r="J102" s="202"/>
      <c r="K102" s="202"/>
      <c r="L102" s="202"/>
    </row>
    <row r="103" spans="1:12" s="416" customFormat="1" ht="24.95" customHeight="1">
      <c r="A103" s="449" t="s">
        <v>352</v>
      </c>
      <c r="B103" s="441" t="s">
        <v>336</v>
      </c>
      <c r="C103" s="441" t="s">
        <v>336</v>
      </c>
      <c r="D103" s="450" t="s">
        <v>341</v>
      </c>
      <c r="E103" s="441" t="s">
        <v>336</v>
      </c>
      <c r="F103" s="441" t="s">
        <v>336</v>
      </c>
      <c r="G103" s="441" t="s">
        <v>336</v>
      </c>
      <c r="H103" s="441" t="s">
        <v>336</v>
      </c>
      <c r="I103" s="449" t="s">
        <v>343</v>
      </c>
    </row>
    <row r="104" spans="1:12" s="416" customFormat="1" ht="24.95" customHeight="1">
      <c r="A104" s="449" t="s">
        <v>352</v>
      </c>
      <c r="B104" s="441" t="s">
        <v>336</v>
      </c>
      <c r="C104" s="441" t="s">
        <v>336</v>
      </c>
      <c r="D104" s="450" t="s">
        <v>341</v>
      </c>
      <c r="E104" s="441" t="s">
        <v>336</v>
      </c>
      <c r="F104" s="441" t="s">
        <v>336</v>
      </c>
      <c r="G104" s="441" t="s">
        <v>336</v>
      </c>
      <c r="H104" s="441" t="s">
        <v>336</v>
      </c>
      <c r="I104" s="449" t="s">
        <v>343</v>
      </c>
    </row>
    <row r="105" spans="1:12" s="416" customFormat="1" ht="24.95" customHeight="1">
      <c r="A105" s="449" t="s">
        <v>352</v>
      </c>
      <c r="B105" s="441" t="s">
        <v>336</v>
      </c>
      <c r="C105" s="441" t="s">
        <v>336</v>
      </c>
      <c r="D105" s="450" t="s">
        <v>341</v>
      </c>
      <c r="E105" s="441" t="s">
        <v>336</v>
      </c>
      <c r="F105" s="441" t="s">
        <v>336</v>
      </c>
      <c r="G105" s="441" t="s">
        <v>336</v>
      </c>
      <c r="H105" s="441" t="s">
        <v>336</v>
      </c>
      <c r="I105" s="449" t="s">
        <v>343</v>
      </c>
    </row>
    <row r="106" spans="1:12" s="416" customFormat="1" ht="39.75" customHeight="1">
      <c r="A106" s="421"/>
      <c r="B106" s="422"/>
      <c r="C106" s="422"/>
      <c r="D106" s="423"/>
      <c r="E106" s="424"/>
      <c r="F106" s="424"/>
      <c r="G106" s="422"/>
      <c r="H106" s="422"/>
      <c r="I106" s="425"/>
    </row>
    <row r="107" spans="1:12" s="416" customFormat="1" ht="25.5" customHeight="1">
      <c r="A107" s="421"/>
      <c r="B107" s="422"/>
      <c r="C107" s="422"/>
      <c r="D107" s="426"/>
      <c r="E107" s="424"/>
      <c r="F107" s="424"/>
      <c r="G107" s="422"/>
      <c r="H107" s="422"/>
    </row>
    <row r="108" spans="1:12" s="416" customFormat="1" ht="28.5" customHeight="1">
      <c r="A108" s="421"/>
      <c r="B108" s="422"/>
      <c r="C108" s="422"/>
      <c r="D108" s="426"/>
      <c r="E108" s="424"/>
      <c r="F108" s="424"/>
      <c r="G108" s="422"/>
      <c r="H108" s="422"/>
    </row>
    <row r="109" spans="1:12" s="416" customFormat="1" ht="38.25" customHeight="1">
      <c r="A109" s="421"/>
      <c r="B109" s="427"/>
      <c r="C109" s="422"/>
      <c r="D109" s="426"/>
      <c r="E109" s="424"/>
      <c r="F109" s="424"/>
      <c r="G109" s="422"/>
      <c r="H109" s="422"/>
    </row>
    <row r="110" spans="1:12" s="416" customFormat="1" ht="33" customHeight="1">
      <c r="A110" s="421"/>
      <c r="B110" s="422"/>
      <c r="C110" s="422"/>
      <c r="D110" s="426"/>
      <c r="E110" s="424"/>
      <c r="F110" s="424"/>
      <c r="G110" s="422"/>
      <c r="H110" s="422"/>
    </row>
    <row r="111" spans="1:12" s="416" customFormat="1" ht="33" customHeight="1">
      <c r="A111" s="421"/>
      <c r="B111" s="422"/>
      <c r="C111" s="422"/>
      <c r="D111" s="426"/>
      <c r="E111" s="424"/>
      <c r="F111" s="424"/>
      <c r="G111" s="422"/>
      <c r="H111" s="422"/>
    </row>
    <row r="112" spans="1:12" s="416" customFormat="1" ht="33.75" customHeight="1">
      <c r="A112" s="421"/>
      <c r="B112" s="422"/>
      <c r="C112" s="422"/>
      <c r="D112" s="426"/>
      <c r="E112" s="424"/>
      <c r="F112" s="424"/>
      <c r="G112" s="422"/>
      <c r="H112" s="422"/>
    </row>
    <row r="113" spans="1:9" s="416" customFormat="1" ht="30.75" customHeight="1">
      <c r="A113" s="421"/>
      <c r="B113" s="422"/>
      <c r="C113" s="422"/>
      <c r="D113" s="426"/>
      <c r="E113" s="424"/>
      <c r="F113" s="424"/>
      <c r="G113" s="422"/>
      <c r="H113" s="422"/>
    </row>
    <row r="114" spans="1:9" s="416" customFormat="1" ht="30" customHeight="1">
      <c r="A114" s="421"/>
      <c r="B114" s="422"/>
      <c r="C114" s="422"/>
      <c r="D114" s="426"/>
      <c r="E114" s="424"/>
      <c r="F114" s="424"/>
      <c r="G114" s="422"/>
      <c r="H114" s="422"/>
    </row>
    <row r="115" spans="1:9" s="416" customFormat="1" ht="27" customHeight="1">
      <c r="A115" s="421"/>
      <c r="B115" s="422"/>
      <c r="C115" s="422"/>
      <c r="D115" s="426"/>
      <c r="E115" s="424"/>
      <c r="F115" s="424"/>
      <c r="G115" s="422"/>
      <c r="H115" s="422"/>
    </row>
    <row r="116" spans="1:9" s="416" customFormat="1">
      <c r="A116" s="421"/>
      <c r="B116" s="422"/>
      <c r="C116" s="422"/>
      <c r="D116" s="426"/>
      <c r="E116" s="424"/>
      <c r="F116" s="424"/>
      <c r="G116" s="422"/>
      <c r="H116" s="422"/>
    </row>
    <row r="117" spans="1:9" s="416" customFormat="1">
      <c r="A117" s="421"/>
      <c r="B117" s="422"/>
      <c r="C117" s="422"/>
      <c r="D117" s="426"/>
      <c r="E117" s="424"/>
      <c r="F117" s="424"/>
      <c r="G117" s="422"/>
      <c r="H117" s="422"/>
    </row>
    <row r="118" spans="1:9" s="416" customFormat="1">
      <c r="A118" s="421"/>
      <c r="B118" s="422"/>
      <c r="C118" s="422"/>
      <c r="D118" s="426"/>
      <c r="E118" s="424"/>
      <c r="F118" s="424"/>
      <c r="G118" s="422"/>
      <c r="H118" s="422"/>
    </row>
    <row r="119" spans="1:9" s="416" customFormat="1">
      <c r="A119" s="421"/>
      <c r="B119" s="422"/>
      <c r="C119" s="422"/>
      <c r="D119" s="426"/>
      <c r="E119" s="424"/>
      <c r="F119" s="424"/>
      <c r="G119" s="422"/>
      <c r="H119" s="422"/>
    </row>
    <row r="120" spans="1:9" s="416" customFormat="1">
      <c r="A120" s="421"/>
      <c r="B120" s="422"/>
      <c r="C120" s="422"/>
      <c r="D120" s="426"/>
      <c r="E120" s="424"/>
      <c r="F120" s="424"/>
      <c r="G120" s="422"/>
      <c r="H120" s="422"/>
    </row>
    <row r="121" spans="1:9" s="416" customFormat="1">
      <c r="A121" s="421"/>
      <c r="B121" s="422"/>
      <c r="C121" s="422"/>
      <c r="D121" s="426"/>
      <c r="E121" s="424"/>
      <c r="F121" s="424"/>
      <c r="G121" s="422"/>
      <c r="H121" s="422"/>
    </row>
    <row r="122" spans="1:9" s="416" customFormat="1">
      <c r="A122" s="421"/>
      <c r="B122" s="422"/>
      <c r="C122" s="422"/>
      <c r="D122" s="426"/>
      <c r="E122" s="424"/>
      <c r="F122" s="424"/>
      <c r="G122" s="422"/>
      <c r="H122" s="422"/>
    </row>
    <row r="123" spans="1:9" s="416" customFormat="1">
      <c r="A123" s="421"/>
      <c r="B123" s="422"/>
      <c r="C123" s="422"/>
      <c r="D123" s="426"/>
      <c r="E123" s="424"/>
      <c r="F123" s="424"/>
      <c r="G123" s="422"/>
      <c r="H123" s="422"/>
    </row>
    <row r="124" spans="1:9" s="416" customFormat="1">
      <c r="A124" s="421"/>
      <c r="B124" s="422"/>
      <c r="C124" s="422"/>
      <c r="D124" s="426"/>
      <c r="E124" s="424"/>
      <c r="F124" s="424"/>
      <c r="G124" s="422"/>
      <c r="H124" s="422"/>
    </row>
    <row r="125" spans="1:9" s="416" customFormat="1">
      <c r="A125" s="421"/>
      <c r="B125" s="422"/>
      <c r="C125" s="422"/>
      <c r="D125" s="426"/>
      <c r="E125" s="424"/>
      <c r="F125" s="424"/>
      <c r="G125" s="422"/>
      <c r="H125" s="422"/>
    </row>
    <row r="126" spans="1:9" s="416" customFormat="1">
      <c r="A126" s="421"/>
      <c r="B126" s="422"/>
      <c r="C126" s="422"/>
      <c r="D126" s="426"/>
      <c r="E126" s="424"/>
      <c r="F126" s="424"/>
      <c r="G126" s="422"/>
      <c r="H126" s="422"/>
    </row>
    <row r="127" spans="1:9" s="416" customFormat="1">
      <c r="A127" s="421"/>
      <c r="B127" s="422"/>
      <c r="C127" s="422"/>
      <c r="D127" s="426"/>
      <c r="E127" s="424"/>
      <c r="F127" s="424"/>
      <c r="G127" s="422"/>
      <c r="H127" s="422"/>
      <c r="I127" s="428"/>
    </row>
    <row r="128" spans="1:9" s="416" customFormat="1">
      <c r="A128" s="421"/>
      <c r="B128" s="422"/>
      <c r="C128" s="422"/>
      <c r="D128" s="426"/>
      <c r="E128" s="424"/>
      <c r="F128" s="424"/>
      <c r="G128" s="422"/>
      <c r="H128" s="422"/>
      <c r="I128" s="428"/>
    </row>
    <row r="129" spans="1:9" s="416" customFormat="1">
      <c r="A129" s="421"/>
      <c r="B129" s="422"/>
      <c r="C129" s="422"/>
      <c r="D129" s="426"/>
      <c r="E129" s="424"/>
      <c r="F129" s="424"/>
      <c r="G129" s="422"/>
      <c r="H129" s="422"/>
      <c r="I129" s="428"/>
    </row>
    <row r="130" spans="1:9" s="416" customFormat="1">
      <c r="A130" s="421"/>
      <c r="B130" s="422"/>
      <c r="C130" s="422"/>
      <c r="D130" s="426"/>
      <c r="E130" s="424"/>
      <c r="F130" s="424"/>
      <c r="G130" s="422"/>
      <c r="H130" s="422"/>
      <c r="I130" s="428"/>
    </row>
    <row r="131" spans="1:9" s="416" customFormat="1">
      <c r="A131" s="421"/>
      <c r="B131" s="422"/>
      <c r="C131" s="422"/>
      <c r="D131" s="426"/>
      <c r="E131" s="424"/>
      <c r="F131" s="424"/>
      <c r="G131" s="422"/>
      <c r="H131" s="422"/>
      <c r="I131" s="428"/>
    </row>
    <row r="132" spans="1:9" s="416" customFormat="1">
      <c r="A132" s="421"/>
      <c r="B132" s="422"/>
      <c r="C132" s="422"/>
      <c r="D132" s="426"/>
      <c r="E132" s="424"/>
      <c r="F132" s="424"/>
      <c r="G132" s="422"/>
      <c r="H132" s="422"/>
      <c r="I132" s="428"/>
    </row>
    <row r="133" spans="1:9" s="416" customFormat="1">
      <c r="A133" s="421"/>
      <c r="B133" s="422"/>
      <c r="C133" s="422"/>
      <c r="D133" s="426"/>
      <c r="E133" s="424"/>
      <c r="F133" s="424"/>
      <c r="G133" s="422"/>
      <c r="H133" s="422"/>
      <c r="I133" s="428"/>
    </row>
    <row r="134" spans="1:9" s="416" customFormat="1">
      <c r="A134" s="421"/>
      <c r="B134" s="422"/>
      <c r="C134" s="422"/>
      <c r="D134" s="426"/>
      <c r="E134" s="424"/>
      <c r="F134" s="424"/>
      <c r="G134" s="422"/>
      <c r="H134" s="422"/>
      <c r="I134" s="428"/>
    </row>
    <row r="135" spans="1:9" s="416" customFormat="1">
      <c r="A135" s="421"/>
      <c r="B135" s="422"/>
      <c r="C135" s="422"/>
      <c r="D135" s="426"/>
      <c r="E135" s="424"/>
      <c r="F135" s="424"/>
      <c r="G135" s="422"/>
      <c r="H135" s="422"/>
      <c r="I135" s="428"/>
    </row>
    <row r="136" spans="1:9" s="416" customFormat="1">
      <c r="A136" s="421"/>
      <c r="B136" s="422"/>
      <c r="C136" s="422"/>
      <c r="D136" s="426"/>
      <c r="E136" s="424"/>
      <c r="F136" s="424"/>
      <c r="G136" s="422"/>
      <c r="H136" s="422"/>
      <c r="I136" s="428"/>
    </row>
    <row r="137" spans="1:9" s="416" customFormat="1">
      <c r="A137" s="421"/>
      <c r="B137" s="422"/>
      <c r="C137" s="422"/>
      <c r="D137" s="426"/>
      <c r="E137" s="424"/>
      <c r="F137" s="424"/>
      <c r="G137" s="422"/>
      <c r="H137" s="422"/>
      <c r="I137" s="428"/>
    </row>
    <row r="138" spans="1:9" s="416" customFormat="1">
      <c r="A138" s="421"/>
      <c r="B138" s="422"/>
      <c r="C138" s="422"/>
      <c r="D138" s="426"/>
      <c r="E138" s="424"/>
      <c r="F138" s="424"/>
      <c r="G138" s="422"/>
      <c r="H138" s="422"/>
      <c r="I138" s="428"/>
    </row>
    <row r="139" spans="1:9" s="416" customFormat="1">
      <c r="A139" s="421"/>
      <c r="D139" s="426"/>
    </row>
    <row r="140" spans="1:9" s="416" customFormat="1">
      <c r="A140" s="421"/>
      <c r="D140" s="426"/>
    </row>
    <row r="141" spans="1:9" s="416" customFormat="1">
      <c r="A141" s="421"/>
      <c r="D141" s="426"/>
    </row>
    <row r="142" spans="1:9" s="416" customFormat="1">
      <c r="A142" s="421"/>
      <c r="D142" s="426"/>
    </row>
    <row r="143" spans="1:9" s="416" customFormat="1">
      <c r="A143" s="421"/>
      <c r="D143" s="426"/>
    </row>
    <row r="144" spans="1:9" s="416" customFormat="1">
      <c r="A144" s="421"/>
      <c r="D144" s="426"/>
    </row>
    <row r="145" spans="1:4" s="416" customFormat="1">
      <c r="A145" s="421"/>
      <c r="D145" s="426"/>
    </row>
    <row r="146" spans="1:4" s="416" customFormat="1">
      <c r="A146" s="421"/>
      <c r="D146" s="426"/>
    </row>
    <row r="147" spans="1:4" s="416" customFormat="1">
      <c r="A147" s="421"/>
      <c r="D147" s="426"/>
    </row>
    <row r="148" spans="1:4" s="416" customFormat="1">
      <c r="A148" s="421"/>
      <c r="D148" s="426"/>
    </row>
    <row r="149" spans="1:4" s="416" customFormat="1">
      <c r="A149" s="421"/>
      <c r="D149" s="426"/>
    </row>
    <row r="150" spans="1:4" s="416" customFormat="1">
      <c r="A150" s="421"/>
      <c r="D150" s="426"/>
    </row>
    <row r="151" spans="1:4" s="416" customFormat="1">
      <c r="A151" s="421"/>
      <c r="D151" s="426"/>
    </row>
    <row r="152" spans="1:4" s="416" customFormat="1">
      <c r="A152" s="421"/>
      <c r="D152" s="426"/>
    </row>
    <row r="153" spans="1:4" s="416" customFormat="1">
      <c r="A153" s="421"/>
      <c r="D153" s="426"/>
    </row>
    <row r="154" spans="1:4" s="416" customFormat="1">
      <c r="A154" s="421"/>
      <c r="D154" s="426"/>
    </row>
    <row r="155" spans="1:4" s="416" customFormat="1">
      <c r="A155" s="421"/>
      <c r="D155" s="426"/>
    </row>
    <row r="156" spans="1:4" s="416" customFormat="1">
      <c r="A156" s="421"/>
      <c r="D156" s="426"/>
    </row>
    <row r="157" spans="1:4" s="416" customFormat="1">
      <c r="A157" s="421"/>
      <c r="D157" s="426"/>
    </row>
    <row r="158" spans="1:4" s="416" customFormat="1">
      <c r="A158" s="421"/>
      <c r="D158" s="426"/>
    </row>
    <row r="159" spans="1:4" s="416" customFormat="1">
      <c r="A159" s="421"/>
      <c r="D159" s="426"/>
    </row>
    <row r="160" spans="1:4" s="416" customFormat="1">
      <c r="A160" s="421"/>
      <c r="D160" s="426"/>
    </row>
    <row r="161" spans="1:4" s="416" customFormat="1">
      <c r="A161" s="421"/>
      <c r="D161" s="426"/>
    </row>
    <row r="162" spans="1:4" s="416" customFormat="1">
      <c r="A162" s="421"/>
      <c r="D162" s="426"/>
    </row>
    <row r="163" spans="1:4" s="416" customFormat="1">
      <c r="A163" s="421"/>
      <c r="D163" s="426"/>
    </row>
    <row r="164" spans="1:4" s="416" customFormat="1">
      <c r="A164" s="421"/>
      <c r="D164" s="426"/>
    </row>
    <row r="165" spans="1:4" s="416" customFormat="1">
      <c r="A165" s="421"/>
      <c r="D165" s="426"/>
    </row>
    <row r="166" spans="1:4" s="416" customFormat="1">
      <c r="A166" s="421"/>
      <c r="D166" s="426"/>
    </row>
    <row r="167" spans="1:4" s="416" customFormat="1">
      <c r="A167" s="421"/>
      <c r="D167" s="426"/>
    </row>
    <row r="168" spans="1:4" s="416" customFormat="1">
      <c r="A168" s="421"/>
      <c r="D168" s="426"/>
    </row>
    <row r="169" spans="1:4" s="416" customFormat="1">
      <c r="A169" s="421"/>
      <c r="D169" s="426"/>
    </row>
    <row r="170" spans="1:4" s="416" customFormat="1">
      <c r="A170" s="421"/>
      <c r="D170" s="426"/>
    </row>
    <row r="171" spans="1:4" s="416" customFormat="1">
      <c r="A171" s="421"/>
      <c r="D171" s="426"/>
    </row>
    <row r="172" spans="1:4" s="416" customFormat="1">
      <c r="A172" s="421"/>
      <c r="D172" s="426"/>
    </row>
    <row r="173" spans="1:4" s="416" customFormat="1">
      <c r="A173" s="421"/>
      <c r="D173" s="426"/>
    </row>
    <row r="174" spans="1:4" s="416" customFormat="1">
      <c r="A174" s="421"/>
      <c r="D174" s="426"/>
    </row>
    <row r="175" spans="1:4" s="416" customFormat="1">
      <c r="A175" s="421"/>
      <c r="D175" s="426"/>
    </row>
    <row r="176" spans="1:4" s="416" customFormat="1">
      <c r="A176" s="421"/>
      <c r="D176" s="426"/>
    </row>
    <row r="177" spans="1:4" s="416" customFormat="1">
      <c r="A177" s="421"/>
      <c r="D177" s="426"/>
    </row>
    <row r="178" spans="1:4" s="416" customFormat="1">
      <c r="A178" s="421"/>
      <c r="D178" s="426"/>
    </row>
    <row r="179" spans="1:4" s="416" customFormat="1">
      <c r="A179" s="421"/>
      <c r="D179" s="426"/>
    </row>
    <row r="180" spans="1:4" s="416" customFormat="1">
      <c r="A180" s="421"/>
      <c r="D180" s="426"/>
    </row>
    <row r="181" spans="1:4" s="416" customFormat="1">
      <c r="A181" s="421"/>
      <c r="D181" s="426"/>
    </row>
    <row r="182" spans="1:4" s="416" customFormat="1">
      <c r="A182" s="421"/>
      <c r="D182" s="426"/>
    </row>
    <row r="183" spans="1:4" s="416" customFormat="1">
      <c r="A183" s="421"/>
      <c r="D183" s="426"/>
    </row>
    <row r="184" spans="1:4" s="416" customFormat="1">
      <c r="A184" s="421"/>
      <c r="D184" s="426"/>
    </row>
    <row r="185" spans="1:4" s="416" customFormat="1">
      <c r="A185" s="421"/>
      <c r="D185" s="426"/>
    </row>
    <row r="186" spans="1:4" s="416" customFormat="1">
      <c r="A186" s="421"/>
      <c r="D186" s="426"/>
    </row>
    <row r="187" spans="1:4" s="416" customFormat="1">
      <c r="A187" s="421"/>
      <c r="D187" s="426"/>
    </row>
    <row r="188" spans="1:4" s="416" customFormat="1">
      <c r="A188" s="421"/>
      <c r="D188" s="426"/>
    </row>
    <row r="189" spans="1:4" s="416" customFormat="1">
      <c r="A189" s="421"/>
      <c r="D189" s="426"/>
    </row>
    <row r="190" spans="1:4" s="416" customFormat="1">
      <c r="A190" s="421"/>
      <c r="D190" s="426"/>
    </row>
    <row r="191" spans="1:4" s="416" customFormat="1">
      <c r="A191" s="421"/>
      <c r="D191" s="426"/>
    </row>
    <row r="192" spans="1:4" s="416" customFormat="1">
      <c r="A192" s="421"/>
      <c r="D192" s="426"/>
    </row>
    <row r="193" spans="1:4" s="416" customFormat="1">
      <c r="A193" s="421"/>
      <c r="D193" s="426"/>
    </row>
    <row r="194" spans="1:4" s="416" customFormat="1">
      <c r="A194" s="421"/>
      <c r="D194" s="426"/>
    </row>
    <row r="195" spans="1:4" s="416" customFormat="1">
      <c r="A195" s="421"/>
      <c r="D195" s="426"/>
    </row>
    <row r="196" spans="1:4" s="416" customFormat="1">
      <c r="A196" s="421"/>
      <c r="D196" s="426"/>
    </row>
    <row r="197" spans="1:4" s="416" customFormat="1">
      <c r="A197" s="421"/>
      <c r="D197" s="426"/>
    </row>
    <row r="198" spans="1:4" s="416" customFormat="1">
      <c r="A198" s="421"/>
      <c r="D198" s="426"/>
    </row>
    <row r="199" spans="1:4" s="416" customFormat="1">
      <c r="A199" s="421"/>
    </row>
    <row r="200" spans="1:4" s="416" customFormat="1">
      <c r="A200" s="421"/>
    </row>
    <row r="201" spans="1:4" s="416" customFormat="1">
      <c r="A201" s="421"/>
    </row>
    <row r="202" spans="1:4" s="416" customFormat="1">
      <c r="A202" s="421"/>
    </row>
    <row r="203" spans="1:4" s="416" customFormat="1">
      <c r="A203" s="421"/>
    </row>
    <row r="204" spans="1:4" s="416" customFormat="1">
      <c r="A204" s="421"/>
    </row>
    <row r="205" spans="1:4" s="416" customFormat="1">
      <c r="A205" s="421"/>
    </row>
    <row r="206" spans="1:4" s="416" customFormat="1">
      <c r="A206" s="421"/>
    </row>
    <row r="207" spans="1:4" s="416" customFormat="1">
      <c r="A207" s="421"/>
    </row>
    <row r="208" spans="1:4" s="416" customFormat="1">
      <c r="A208" s="421"/>
    </row>
    <row r="209" spans="1:1" s="416" customFormat="1">
      <c r="A209" s="421"/>
    </row>
    <row r="210" spans="1:1" s="416" customFormat="1">
      <c r="A210" s="421"/>
    </row>
    <row r="211" spans="1:1" s="416" customFormat="1">
      <c r="A211" s="421"/>
    </row>
    <row r="212" spans="1:1" s="416" customFormat="1">
      <c r="A212" s="421"/>
    </row>
    <row r="213" spans="1:1" s="416" customFormat="1">
      <c r="A213" s="421"/>
    </row>
    <row r="214" spans="1:1" s="416" customFormat="1">
      <c r="A214" s="421"/>
    </row>
    <row r="215" spans="1:1" s="416" customFormat="1">
      <c r="A215" s="421"/>
    </row>
    <row r="216" spans="1:1" s="416" customFormat="1">
      <c r="A216" s="421"/>
    </row>
    <row r="217" spans="1:1" s="416" customFormat="1">
      <c r="A217" s="421"/>
    </row>
    <row r="218" spans="1:1" s="416" customFormat="1">
      <c r="A218" s="421"/>
    </row>
    <row r="219" spans="1:1" s="416" customFormat="1">
      <c r="A219" s="421"/>
    </row>
    <row r="220" spans="1:1" s="416" customFormat="1">
      <c r="A220" s="421"/>
    </row>
    <row r="221" spans="1:1" s="416" customFormat="1">
      <c r="A221" s="421"/>
    </row>
    <row r="222" spans="1:1" s="416" customFormat="1">
      <c r="A222" s="421"/>
    </row>
    <row r="223" spans="1:1" s="416" customFormat="1">
      <c r="A223" s="421"/>
    </row>
    <row r="224" spans="1:1" s="416" customFormat="1">
      <c r="A224" s="421"/>
    </row>
    <row r="225" spans="1:1" s="416" customFormat="1">
      <c r="A225" s="421"/>
    </row>
    <row r="226" spans="1:1" s="416" customFormat="1">
      <c r="A226" s="421"/>
    </row>
    <row r="227" spans="1:1" s="416" customFormat="1">
      <c r="A227" s="421"/>
    </row>
    <row r="228" spans="1:1" s="416" customFormat="1">
      <c r="A228" s="421"/>
    </row>
    <row r="229" spans="1:1" s="416" customFormat="1">
      <c r="A229" s="421"/>
    </row>
    <row r="230" spans="1:1" s="416" customFormat="1">
      <c r="A230" s="421"/>
    </row>
    <row r="231" spans="1:1" s="416" customFormat="1">
      <c r="A231" s="421"/>
    </row>
    <row r="232" spans="1:1" s="416" customFormat="1">
      <c r="A232" s="421"/>
    </row>
    <row r="233" spans="1:1" s="416" customFormat="1">
      <c r="A233" s="421"/>
    </row>
    <row r="234" spans="1:1" s="416" customFormat="1">
      <c r="A234" s="421"/>
    </row>
    <row r="235" spans="1:1" s="416" customFormat="1">
      <c r="A235" s="421"/>
    </row>
    <row r="236" spans="1:1" s="416" customFormat="1">
      <c r="A236" s="421"/>
    </row>
    <row r="237" spans="1:1" s="416" customFormat="1">
      <c r="A237" s="421"/>
    </row>
    <row r="238" spans="1:1" s="416" customFormat="1">
      <c r="A238" s="421"/>
    </row>
    <row r="239" spans="1:1" s="416" customFormat="1">
      <c r="A239" s="421"/>
    </row>
    <row r="240" spans="1:1" s="416" customFormat="1">
      <c r="A240" s="421"/>
    </row>
    <row r="241" spans="1:1" s="416" customFormat="1">
      <c r="A241" s="421"/>
    </row>
    <row r="242" spans="1:1" s="416" customFormat="1">
      <c r="A242" s="421"/>
    </row>
    <row r="243" spans="1:1" s="416" customFormat="1"/>
    <row r="244" spans="1:1" s="416" customFormat="1"/>
    <row r="245" spans="1:1" s="416" customFormat="1"/>
    <row r="246" spans="1:1" s="416" customFormat="1"/>
    <row r="247" spans="1:1" s="416" customFormat="1"/>
    <row r="248" spans="1:1" s="416" customFormat="1"/>
    <row r="249" spans="1:1" s="416" customFormat="1"/>
    <row r="250" spans="1:1" s="416" customFormat="1"/>
    <row r="251" spans="1:1" s="416" customFormat="1"/>
    <row r="252" spans="1:1" s="416" customFormat="1"/>
    <row r="253" spans="1:1" s="416" customFormat="1"/>
    <row r="254" spans="1:1" s="416" customFormat="1"/>
    <row r="255" spans="1:1" s="416" customFormat="1"/>
    <row r="256" spans="1:1" s="416" customFormat="1"/>
    <row r="257" s="416" customFormat="1"/>
    <row r="258" s="416" customFormat="1"/>
    <row r="259" s="416" customFormat="1"/>
    <row r="260" s="416" customFormat="1"/>
    <row r="261" s="416" customFormat="1"/>
    <row r="262" s="416" customFormat="1"/>
    <row r="263" s="416" customFormat="1"/>
    <row r="264" s="416" customFormat="1"/>
    <row r="265" s="416" customFormat="1"/>
    <row r="266" s="416" customFormat="1"/>
    <row r="267" s="416" customFormat="1"/>
    <row r="268" s="416" customFormat="1"/>
    <row r="269" s="416" customFormat="1"/>
    <row r="270" s="416" customFormat="1"/>
    <row r="271" s="416" customFormat="1"/>
    <row r="272" s="416" customFormat="1"/>
    <row r="273" s="416" customFormat="1"/>
    <row r="274" s="416" customFormat="1"/>
    <row r="275" s="416" customFormat="1"/>
    <row r="276" s="416" customFormat="1"/>
    <row r="277" s="416" customFormat="1"/>
    <row r="278" s="416" customFormat="1"/>
    <row r="279" s="416" customFormat="1"/>
    <row r="280" s="416" customFormat="1"/>
    <row r="281" s="416" customFormat="1"/>
    <row r="282" s="416" customFormat="1"/>
    <row r="283" s="416" customFormat="1"/>
    <row r="284" s="416" customFormat="1"/>
    <row r="285" s="416" customFormat="1"/>
    <row r="286" s="416" customFormat="1"/>
    <row r="287" s="416" customFormat="1"/>
    <row r="288" s="416" customFormat="1"/>
    <row r="289" s="416" customFormat="1"/>
    <row r="290" s="416" customFormat="1"/>
    <row r="291" s="416" customFormat="1"/>
    <row r="292" s="416" customFormat="1"/>
    <row r="293" s="416" customFormat="1"/>
    <row r="294" s="416" customFormat="1"/>
    <row r="295" s="416" customFormat="1"/>
    <row r="296" s="416" customFormat="1"/>
    <row r="297" s="416" customFormat="1"/>
    <row r="298" s="416" customFormat="1"/>
    <row r="299" s="416" customFormat="1"/>
    <row r="300" s="416" customFormat="1"/>
    <row r="301" s="416" customFormat="1"/>
    <row r="302" s="416" customFormat="1"/>
    <row r="303" s="416" customFormat="1"/>
    <row r="304" s="416" customFormat="1"/>
    <row r="305" s="416" customFormat="1"/>
    <row r="306" s="416" customFormat="1"/>
    <row r="307" s="416" customFormat="1"/>
    <row r="308" s="416" customFormat="1"/>
    <row r="309" s="416" customFormat="1"/>
    <row r="310" s="416" customFormat="1"/>
    <row r="311" s="416" customFormat="1"/>
    <row r="312" s="416" customFormat="1"/>
    <row r="313" s="416" customFormat="1"/>
    <row r="314" s="416" customFormat="1"/>
    <row r="315" s="416" customFormat="1"/>
    <row r="316" s="416" customFormat="1"/>
    <row r="317" s="416" customFormat="1"/>
    <row r="318" s="416" customFormat="1"/>
    <row r="319" s="416" customFormat="1"/>
    <row r="320" s="416" customFormat="1"/>
    <row r="321" s="416" customFormat="1"/>
    <row r="322" s="416" customFormat="1"/>
    <row r="323" s="416" customFormat="1"/>
    <row r="324" s="416" customFormat="1"/>
    <row r="325" s="416" customFormat="1"/>
    <row r="326" s="416" customFormat="1"/>
    <row r="327" s="416" customFormat="1"/>
    <row r="328" s="416" customFormat="1"/>
    <row r="329" s="416" customFormat="1"/>
    <row r="330" s="416" customFormat="1"/>
    <row r="331" s="416" customFormat="1"/>
    <row r="332" s="416" customFormat="1"/>
    <row r="333" s="416" customFormat="1"/>
    <row r="334" s="416" customFormat="1"/>
    <row r="335" s="416" customFormat="1"/>
    <row r="336" s="416" customFormat="1"/>
    <row r="337" s="416" customFormat="1"/>
    <row r="338" s="416" customFormat="1"/>
    <row r="339" s="416" customFormat="1"/>
    <row r="340" s="416" customFormat="1"/>
    <row r="341" s="416" customFormat="1"/>
    <row r="342" s="416" customFormat="1"/>
    <row r="343" s="416" customFormat="1"/>
    <row r="344" s="416" customFormat="1"/>
    <row r="345" s="416" customFormat="1"/>
    <row r="346" s="416" customFormat="1"/>
    <row r="347" s="416" customFormat="1"/>
    <row r="348" s="416" customFormat="1"/>
    <row r="349" s="416" customFormat="1"/>
    <row r="350" s="416" customFormat="1"/>
    <row r="351" s="416" customFormat="1"/>
    <row r="352" s="416" customFormat="1"/>
    <row r="353" s="416" customFormat="1"/>
    <row r="354" s="416" customFormat="1"/>
    <row r="355" s="416" customFormat="1"/>
    <row r="356" s="416" customFormat="1"/>
    <row r="357" s="416" customFormat="1"/>
    <row r="358" s="416" customFormat="1"/>
    <row r="359" s="416" customFormat="1"/>
    <row r="360" s="416" customFormat="1"/>
    <row r="361" s="416" customFormat="1"/>
    <row r="362" s="416" customFormat="1"/>
    <row r="363" s="416" customFormat="1"/>
    <row r="364" s="416" customFormat="1"/>
    <row r="365" s="416" customFormat="1"/>
    <row r="366" s="416" customFormat="1"/>
    <row r="367" s="416" customFormat="1"/>
    <row r="368" s="416" customFormat="1"/>
    <row r="369" s="416" customFormat="1"/>
    <row r="370" s="416" customFormat="1"/>
    <row r="371" s="416" customFormat="1"/>
    <row r="372" s="416" customFormat="1"/>
    <row r="373" s="416" customFormat="1"/>
    <row r="374" s="416" customFormat="1"/>
    <row r="375" s="416" customFormat="1"/>
    <row r="376" s="416" customFormat="1"/>
    <row r="377" s="416" customFormat="1"/>
    <row r="378" s="416" customFormat="1"/>
    <row r="379" s="416" customFormat="1"/>
    <row r="380" s="416" customFormat="1"/>
    <row r="381" s="416" customFormat="1"/>
    <row r="382" s="416" customFormat="1"/>
    <row r="383" s="416" customFormat="1"/>
    <row r="384" s="416" customFormat="1"/>
    <row r="385" s="416" customFormat="1"/>
    <row r="386" s="416" customFormat="1"/>
    <row r="387" s="416" customFormat="1"/>
    <row r="388" s="416" customFormat="1"/>
    <row r="389" s="416" customFormat="1"/>
    <row r="390" s="416" customFormat="1"/>
    <row r="391" s="416" customFormat="1"/>
    <row r="392" s="416" customFormat="1"/>
    <row r="393" s="416" customFormat="1"/>
    <row r="394" s="416" customFormat="1"/>
    <row r="395" s="416" customFormat="1"/>
    <row r="396" s="416" customFormat="1"/>
    <row r="397" s="416" customFormat="1"/>
    <row r="398" s="416" customFormat="1"/>
    <row r="399" s="416" customFormat="1"/>
    <row r="400" s="416" customFormat="1"/>
    <row r="401" s="416" customFormat="1"/>
    <row r="402" s="416" customFormat="1"/>
    <row r="403" s="416" customFormat="1"/>
    <row r="404" s="416" customFormat="1"/>
    <row r="405" s="416" customFormat="1"/>
    <row r="406" s="416" customFormat="1"/>
    <row r="407" s="416" customFormat="1"/>
    <row r="408" s="416" customFormat="1"/>
    <row r="409" s="416" customFormat="1"/>
    <row r="410" s="416" customFormat="1"/>
    <row r="411" s="416" customFormat="1"/>
    <row r="412" s="416" customFormat="1"/>
    <row r="413" s="416" customFormat="1"/>
    <row r="414" s="416" customFormat="1"/>
    <row r="415" s="416" customFormat="1"/>
    <row r="416" s="416" customFormat="1"/>
    <row r="417" s="416" customFormat="1"/>
    <row r="418" s="416" customFormat="1"/>
    <row r="419" s="416" customFormat="1"/>
    <row r="420" s="416" customFormat="1"/>
    <row r="421" s="416" customFormat="1"/>
    <row r="422" s="416" customFormat="1"/>
    <row r="423" s="416" customFormat="1"/>
    <row r="424" s="416" customFormat="1"/>
    <row r="425" s="416" customFormat="1"/>
    <row r="426" s="416" customFormat="1"/>
    <row r="427" s="416" customFormat="1"/>
    <row r="428" s="416" customFormat="1"/>
    <row r="429" s="416" customFormat="1"/>
    <row r="430" s="416" customFormat="1"/>
    <row r="431" s="416" customFormat="1"/>
    <row r="432" s="416" customFormat="1"/>
    <row r="433" s="416" customFormat="1"/>
    <row r="434" s="416" customFormat="1"/>
    <row r="435" s="416" customFormat="1"/>
    <row r="436" s="416" customFormat="1"/>
    <row r="437" s="416" customFormat="1"/>
    <row r="438" s="416" customFormat="1"/>
    <row r="439" s="416" customFormat="1"/>
    <row r="440" s="416" customFormat="1"/>
    <row r="441" s="416" customFormat="1"/>
    <row r="442" s="416" customFormat="1"/>
    <row r="443" s="416" customFormat="1"/>
    <row r="444" s="416" customFormat="1"/>
    <row r="445" s="416" customFormat="1"/>
    <row r="446" s="416" customFormat="1"/>
    <row r="447" s="416" customFormat="1"/>
    <row r="448" s="416" customFormat="1"/>
    <row r="449" s="416" customFormat="1"/>
    <row r="450" s="416" customFormat="1"/>
    <row r="451" s="416" customFormat="1"/>
    <row r="452" s="416" customFormat="1"/>
    <row r="453" s="416" customFormat="1"/>
    <row r="454" s="416" customFormat="1"/>
    <row r="455" s="416" customFormat="1"/>
    <row r="456" s="416" customFormat="1"/>
    <row r="457" s="416" customFormat="1"/>
    <row r="458" s="416" customFormat="1"/>
    <row r="459" s="416" customFormat="1"/>
    <row r="460" s="416" customFormat="1"/>
    <row r="461" s="416" customFormat="1"/>
    <row r="462" s="416" customFormat="1"/>
    <row r="463" s="416" customFormat="1"/>
    <row r="464" s="416" customFormat="1"/>
    <row r="465" s="416" customFormat="1"/>
    <row r="466" s="416" customFormat="1"/>
    <row r="467" s="416" customFormat="1"/>
    <row r="468" s="416" customFormat="1"/>
    <row r="469" s="416" customFormat="1"/>
    <row r="470" s="416" customFormat="1"/>
    <row r="471" s="416" customFormat="1"/>
    <row r="472" s="416" customFormat="1"/>
    <row r="473" s="416" customFormat="1"/>
    <row r="474" s="416" customFormat="1"/>
    <row r="475" s="416" customFormat="1"/>
    <row r="476" s="416" customFormat="1"/>
    <row r="477" s="416" customFormat="1"/>
    <row r="478" s="416" customFormat="1"/>
    <row r="479" s="416" customFormat="1"/>
    <row r="480" s="416" customFormat="1"/>
    <row r="481" s="416" customFormat="1"/>
    <row r="482" s="416" customFormat="1"/>
    <row r="483" s="416" customFormat="1"/>
    <row r="484" s="416" customFormat="1"/>
    <row r="485" s="416" customFormat="1"/>
    <row r="486" s="416" customFormat="1"/>
    <row r="487" s="416" customFormat="1"/>
    <row r="488" s="416" customFormat="1"/>
    <row r="489" s="416" customFormat="1"/>
    <row r="490" s="416" customFormat="1"/>
    <row r="491" s="416" customFormat="1"/>
    <row r="492" s="416" customFormat="1"/>
    <row r="493" s="416" customFormat="1"/>
    <row r="494" s="416" customFormat="1"/>
    <row r="495" s="416" customFormat="1"/>
    <row r="496" s="416" customFormat="1"/>
    <row r="497" s="416" customFormat="1"/>
    <row r="498" s="416" customFormat="1"/>
    <row r="499" s="416" customFormat="1"/>
    <row r="500" s="416" customFormat="1"/>
    <row r="501" s="416" customFormat="1"/>
    <row r="502" s="416" customFormat="1"/>
    <row r="503" s="416" customFormat="1"/>
    <row r="504" s="416" customFormat="1"/>
    <row r="505" s="416" customFormat="1"/>
    <row r="506" s="416" customFormat="1"/>
    <row r="507" s="416" customFormat="1"/>
    <row r="508" s="416" customFormat="1"/>
    <row r="509" s="416" customFormat="1"/>
    <row r="510" s="416" customFormat="1"/>
    <row r="511" s="416" customFormat="1"/>
    <row r="512" s="416" customFormat="1"/>
    <row r="513" s="416" customFormat="1"/>
    <row r="514" s="416" customFormat="1"/>
    <row r="515" s="416" customFormat="1"/>
    <row r="516" s="416" customFormat="1"/>
    <row r="517" s="416" customFormat="1"/>
    <row r="518" s="416" customFormat="1"/>
    <row r="519" s="416" customFormat="1"/>
    <row r="520" s="416" customFormat="1"/>
    <row r="521" s="416" customFormat="1"/>
    <row r="522" s="416" customFormat="1"/>
    <row r="523" s="416" customFormat="1"/>
    <row r="524" s="416" customFormat="1"/>
    <row r="525" s="416" customFormat="1"/>
    <row r="526" s="416" customFormat="1"/>
    <row r="527" s="416" customFormat="1"/>
    <row r="528" s="416" customFormat="1"/>
    <row r="529" s="416" customFormat="1"/>
    <row r="530" s="416" customFormat="1"/>
    <row r="531" s="416" customFormat="1"/>
    <row r="532" s="416" customFormat="1"/>
    <row r="533" s="416" customFormat="1"/>
    <row r="534" s="416" customFormat="1"/>
    <row r="535" s="416" customFormat="1"/>
    <row r="536" s="416" customFormat="1"/>
    <row r="537" s="416" customFormat="1"/>
    <row r="538" s="416" customFormat="1"/>
    <row r="539" s="416" customFormat="1"/>
    <row r="540" s="416" customFormat="1"/>
    <row r="541" s="416" customFormat="1"/>
    <row r="542" s="416" customFormat="1"/>
    <row r="543" s="416" customFormat="1"/>
    <row r="544" s="416" customFormat="1"/>
    <row r="545" s="416" customFormat="1"/>
    <row r="546" s="416" customFormat="1"/>
    <row r="547" s="416" customFormat="1"/>
    <row r="548" s="416" customFormat="1"/>
    <row r="549" s="416" customFormat="1"/>
    <row r="550" s="416" customFormat="1"/>
    <row r="551" s="416" customFormat="1"/>
    <row r="552" s="416" customFormat="1"/>
    <row r="553" s="416" customFormat="1"/>
    <row r="554" s="416" customFormat="1"/>
    <row r="555" s="416" customFormat="1"/>
    <row r="556" s="416" customFormat="1"/>
    <row r="557" s="416" customFormat="1"/>
    <row r="558" s="416" customFormat="1"/>
    <row r="559" s="416" customFormat="1"/>
    <row r="560" s="416" customFormat="1"/>
    <row r="561" s="416" customFormat="1"/>
    <row r="562" s="416" customFormat="1"/>
    <row r="563" s="416" customFormat="1"/>
    <row r="564" s="416" customFormat="1"/>
    <row r="565" s="416" customFormat="1"/>
    <row r="566" s="416" customFormat="1"/>
    <row r="567" s="416" customFormat="1"/>
    <row r="568" s="416" customFormat="1"/>
    <row r="569" s="416" customFormat="1"/>
    <row r="570" s="416" customFormat="1"/>
    <row r="571" s="416" customFormat="1"/>
    <row r="572" s="416" customFormat="1"/>
    <row r="573" s="416" customFormat="1"/>
    <row r="574" s="416" customFormat="1"/>
    <row r="575" s="416" customFormat="1"/>
    <row r="576" s="416" customFormat="1"/>
    <row r="577" s="416" customFormat="1"/>
    <row r="578" s="416" customFormat="1"/>
    <row r="579" s="416" customFormat="1"/>
    <row r="580" s="416" customFormat="1"/>
    <row r="581" s="416" customFormat="1"/>
    <row r="582" s="416" customFormat="1"/>
    <row r="583" s="416" customFormat="1"/>
    <row r="584" s="416" customFormat="1"/>
    <row r="585" s="416" customFormat="1"/>
    <row r="586" s="416" customFormat="1"/>
    <row r="587" s="416" customFormat="1"/>
    <row r="588" s="416" customFormat="1"/>
    <row r="589" s="416" customFormat="1"/>
    <row r="590" s="416" customFormat="1"/>
    <row r="591" s="416" customFormat="1"/>
    <row r="592" s="416" customFormat="1"/>
    <row r="593" s="416" customFormat="1"/>
    <row r="594" s="416" customFormat="1"/>
    <row r="595" s="416" customFormat="1"/>
    <row r="596" s="416" customFormat="1"/>
    <row r="597" s="416" customFormat="1"/>
    <row r="598" s="416" customFormat="1"/>
    <row r="599" s="416" customFormat="1"/>
    <row r="600" s="416" customFormat="1"/>
    <row r="601" s="416" customFormat="1"/>
    <row r="602" s="416" customFormat="1"/>
    <row r="603" s="416" customFormat="1"/>
    <row r="604" s="416" customFormat="1"/>
    <row r="605" s="416" customFormat="1"/>
    <row r="606" s="416" customFormat="1"/>
    <row r="607" s="416" customFormat="1"/>
    <row r="608" s="416" customFormat="1"/>
    <row r="609" s="416" customFormat="1"/>
    <row r="610" s="416" customFormat="1"/>
    <row r="611" s="416" customFormat="1"/>
    <row r="612" s="416" customFormat="1"/>
    <row r="613" s="416" customFormat="1"/>
    <row r="614" s="416" customFormat="1"/>
    <row r="615" s="416" customFormat="1"/>
    <row r="616" s="416" customFormat="1"/>
    <row r="617" s="416" customFormat="1"/>
    <row r="618" s="416" customFormat="1"/>
    <row r="619" s="416" customFormat="1"/>
    <row r="620" s="416" customFormat="1"/>
    <row r="621" s="416" customFormat="1"/>
    <row r="622" s="416" customFormat="1"/>
    <row r="623" s="416" customFormat="1"/>
    <row r="624" s="416" customFormat="1"/>
    <row r="625" s="416" customFormat="1"/>
    <row r="626" s="416" customFormat="1"/>
    <row r="627" s="416" customFormat="1"/>
    <row r="628" s="416" customFormat="1"/>
    <row r="629" s="416" customFormat="1"/>
    <row r="630" s="416" customFormat="1"/>
    <row r="631" s="416" customFormat="1"/>
    <row r="632" s="416" customFormat="1"/>
    <row r="633" s="416" customFormat="1"/>
    <row r="634" s="416" customFormat="1"/>
    <row r="635" s="416" customFormat="1"/>
    <row r="636" s="416" customFormat="1"/>
    <row r="637" s="416" customFormat="1"/>
    <row r="638" s="416" customFormat="1"/>
    <row r="639" s="416" customFormat="1"/>
    <row r="640" s="416" customFormat="1"/>
    <row r="641" s="416" customFormat="1"/>
    <row r="642" s="416" customFormat="1"/>
    <row r="643" s="416" customFormat="1"/>
    <row r="644" s="416" customFormat="1"/>
    <row r="645" s="416" customFormat="1"/>
    <row r="646" s="416" customFormat="1"/>
    <row r="647" s="416" customFormat="1"/>
    <row r="648" s="416" customFormat="1"/>
    <row r="649" s="416" customFormat="1"/>
    <row r="650" s="416" customFormat="1"/>
    <row r="651" s="416" customFormat="1"/>
    <row r="652" s="416" customFormat="1"/>
    <row r="653" s="416" customFormat="1"/>
    <row r="654" s="416" customFormat="1"/>
    <row r="655" s="416" customFormat="1"/>
    <row r="656" s="416" customFormat="1"/>
    <row r="657" s="416" customFormat="1"/>
    <row r="658" s="416" customFormat="1"/>
    <row r="659" s="416" customFormat="1"/>
    <row r="660" s="416" customFormat="1"/>
    <row r="661" s="416" customFormat="1"/>
    <row r="662" s="416" customFormat="1"/>
    <row r="663" s="416" customFormat="1"/>
    <row r="664" s="416" customFormat="1"/>
    <row r="665" s="416" customFormat="1"/>
    <row r="666" s="416" customFormat="1"/>
    <row r="667" s="416" customFormat="1"/>
    <row r="668" s="416" customFormat="1"/>
    <row r="669" s="416" customFormat="1"/>
    <row r="670" s="416" customFormat="1"/>
    <row r="671" s="416" customFormat="1"/>
    <row r="672" s="416" customFormat="1"/>
    <row r="673" s="416" customFormat="1"/>
    <row r="674" s="416" customFormat="1"/>
    <row r="675" s="416" customFormat="1"/>
    <row r="676" s="416" customFormat="1"/>
    <row r="677" s="416" customFormat="1"/>
    <row r="678" s="416" customFormat="1"/>
    <row r="679" s="416" customFormat="1"/>
    <row r="680" s="416" customFormat="1"/>
    <row r="681" s="416" customFormat="1"/>
    <row r="682" s="416" customFormat="1"/>
    <row r="683" s="416" customFormat="1"/>
    <row r="684" s="416" customFormat="1"/>
    <row r="685" s="416" customFormat="1"/>
    <row r="686" s="416" customFormat="1"/>
    <row r="687" s="416" customFormat="1"/>
    <row r="688" s="416" customFormat="1"/>
    <row r="689" s="416" customFormat="1"/>
    <row r="690" s="416" customFormat="1"/>
    <row r="691" s="416" customFormat="1"/>
    <row r="692" s="416" customFormat="1"/>
    <row r="693" s="416" customFormat="1"/>
    <row r="694" s="416" customFormat="1"/>
    <row r="695" s="416" customFormat="1"/>
    <row r="696" s="416" customFormat="1"/>
    <row r="697" s="416" customFormat="1"/>
    <row r="698" s="416" customFormat="1"/>
    <row r="699" s="416" customFormat="1"/>
    <row r="700" s="416" customFormat="1"/>
    <row r="701" s="416" customFormat="1"/>
    <row r="702" s="416" customFormat="1"/>
    <row r="703" s="416" customFormat="1"/>
    <row r="704" s="416" customFormat="1"/>
    <row r="705" s="416" customFormat="1"/>
    <row r="706" s="416" customFormat="1"/>
    <row r="707" s="416" customFormat="1"/>
    <row r="708" s="416" customFormat="1"/>
    <row r="709" s="416" customFormat="1"/>
    <row r="710" s="416" customFormat="1"/>
    <row r="711" s="416" customFormat="1"/>
    <row r="712" s="416" customFormat="1"/>
    <row r="713" s="416" customFormat="1"/>
    <row r="714" s="416" customFormat="1"/>
    <row r="715" s="416" customFormat="1"/>
    <row r="716" s="416" customFormat="1"/>
    <row r="717" s="416" customFormat="1"/>
    <row r="718" s="416" customFormat="1"/>
    <row r="719" s="416" customFormat="1"/>
    <row r="720" s="416" customFormat="1"/>
    <row r="721" s="416" customFormat="1"/>
    <row r="722" s="416" customFormat="1"/>
    <row r="723" s="416" customFormat="1"/>
    <row r="724" s="416" customFormat="1"/>
    <row r="725" s="416" customFormat="1"/>
    <row r="726" s="416" customFormat="1"/>
    <row r="727" s="416" customFormat="1"/>
    <row r="728" s="416" customFormat="1"/>
    <row r="729" s="416" customFormat="1"/>
    <row r="730" s="416" customFormat="1"/>
    <row r="731" s="416" customFormat="1"/>
    <row r="732" s="416" customFormat="1"/>
    <row r="733" s="416" customFormat="1"/>
    <row r="734" s="416" customFormat="1"/>
    <row r="735" s="416" customFormat="1"/>
    <row r="736" s="416" customFormat="1"/>
    <row r="737" s="416" customFormat="1"/>
    <row r="738" s="416" customFormat="1"/>
    <row r="739" s="416" customFormat="1"/>
    <row r="740" s="416" customFormat="1"/>
    <row r="741" s="416" customFormat="1"/>
    <row r="742" s="416" customFormat="1"/>
    <row r="743" s="416" customFormat="1"/>
    <row r="744" s="416" customFormat="1"/>
    <row r="745" s="416" customFormat="1"/>
    <row r="746" s="416" customFormat="1"/>
    <row r="747" s="416" customFormat="1"/>
    <row r="748" s="416" customFormat="1"/>
    <row r="749" s="416" customFormat="1"/>
    <row r="750" s="416" customFormat="1"/>
    <row r="751" s="416" customFormat="1"/>
    <row r="752" s="416" customFormat="1"/>
    <row r="753" s="416" customFormat="1"/>
    <row r="754" s="416" customFormat="1"/>
    <row r="755" s="416" customFormat="1"/>
    <row r="756" s="416" customFormat="1"/>
    <row r="757" s="416" customFormat="1"/>
    <row r="758" s="416" customFormat="1"/>
    <row r="759" s="416" customFormat="1"/>
    <row r="760" s="416" customFormat="1"/>
    <row r="761" s="416" customFormat="1"/>
    <row r="762" s="416" customFormat="1"/>
    <row r="763" s="416" customFormat="1"/>
    <row r="764" s="416" customFormat="1"/>
    <row r="765" s="416" customFormat="1"/>
    <row r="766" s="416" customFormat="1"/>
    <row r="767" s="416" customFormat="1"/>
    <row r="768" s="416" customFormat="1"/>
    <row r="769" s="416" customFormat="1"/>
    <row r="770" s="416" customFormat="1"/>
    <row r="771" s="416" customFormat="1"/>
    <row r="772" s="416" customFormat="1"/>
    <row r="773" s="416" customFormat="1"/>
    <row r="774" s="416" customFormat="1"/>
    <row r="775" s="416" customFormat="1"/>
    <row r="776" s="416" customFormat="1"/>
    <row r="777" s="416" customFormat="1"/>
    <row r="778" s="416" customFormat="1"/>
    <row r="779" s="416" customFormat="1"/>
    <row r="780" s="416" customFormat="1"/>
    <row r="781" s="416" customFormat="1"/>
    <row r="782" s="416" customFormat="1"/>
    <row r="783" s="416" customFormat="1"/>
    <row r="784" s="416" customFormat="1"/>
    <row r="785" s="416" customFormat="1"/>
    <row r="786" s="416" customFormat="1"/>
    <row r="787" s="416" customFormat="1"/>
    <row r="788" s="416" customFormat="1"/>
    <row r="789" s="416" customFormat="1"/>
    <row r="790" s="416" customFormat="1"/>
    <row r="791" s="416" customFormat="1"/>
    <row r="792" s="416" customFormat="1"/>
    <row r="793" s="416" customFormat="1"/>
    <row r="794" s="416" customFormat="1"/>
    <row r="795" s="416" customFormat="1"/>
    <row r="796" s="416" customFormat="1"/>
    <row r="797" s="416" customFormat="1"/>
    <row r="798" s="416" customFormat="1"/>
    <row r="799" s="416" customFormat="1"/>
    <row r="800" s="416" customFormat="1"/>
    <row r="801" s="416" customFormat="1"/>
    <row r="802" s="416" customFormat="1"/>
    <row r="803" s="416" customFormat="1"/>
    <row r="804" s="416" customFormat="1"/>
    <row r="805" s="416" customFormat="1"/>
    <row r="806" s="416" customFormat="1"/>
    <row r="807" s="416" customFormat="1"/>
    <row r="808" s="416" customFormat="1"/>
    <row r="809" s="416" customFormat="1"/>
    <row r="810" s="416" customFormat="1"/>
    <row r="811" s="416" customFormat="1"/>
    <row r="812" s="416" customFormat="1"/>
    <row r="813" s="416" customFormat="1"/>
    <row r="814" s="416" customFormat="1"/>
    <row r="815" s="416" customFormat="1"/>
    <row r="816" s="416" customFormat="1"/>
    <row r="817" s="416" customFormat="1"/>
    <row r="818" s="416" customFormat="1"/>
    <row r="819" s="416" customFormat="1"/>
    <row r="820" s="416" customFormat="1"/>
    <row r="821" s="416" customFormat="1"/>
    <row r="822" s="416" customFormat="1"/>
    <row r="823" s="416" customFormat="1"/>
    <row r="824" s="416" customFormat="1"/>
    <row r="825" s="416" customFormat="1"/>
    <row r="826" s="416" customFormat="1"/>
    <row r="827" s="416" customFormat="1"/>
    <row r="828" s="416" customFormat="1"/>
    <row r="829" s="416" customFormat="1"/>
    <row r="830" s="416" customFormat="1"/>
    <row r="831" s="416" customFormat="1"/>
    <row r="832" s="416" customFormat="1"/>
    <row r="833" s="416" customFormat="1"/>
    <row r="834" s="416" customFormat="1"/>
    <row r="835" s="416" customFormat="1"/>
    <row r="836" s="416" customFormat="1"/>
    <row r="837" s="416" customFormat="1"/>
    <row r="838" s="416" customFormat="1"/>
    <row r="839" s="416" customFormat="1"/>
    <row r="840" s="416" customFormat="1"/>
    <row r="841" s="416" customFormat="1"/>
    <row r="842" s="416" customFormat="1"/>
    <row r="843" s="416" customFormat="1"/>
    <row r="844" s="416" customFormat="1"/>
    <row r="845" s="416" customFormat="1"/>
    <row r="846" s="416" customFormat="1"/>
    <row r="847" s="416" customFormat="1"/>
    <row r="848" s="416" customFormat="1"/>
    <row r="849" s="416" customFormat="1"/>
    <row r="850" s="416" customFormat="1"/>
    <row r="851" s="416" customFormat="1"/>
    <row r="852" s="416" customFormat="1"/>
    <row r="853" s="416" customFormat="1"/>
    <row r="854" s="416" customFormat="1"/>
    <row r="855" s="416" customFormat="1"/>
    <row r="856" s="416" customFormat="1"/>
    <row r="857" s="416" customFormat="1"/>
    <row r="858" s="416" customFormat="1"/>
    <row r="859" s="416" customFormat="1"/>
    <row r="860" s="416" customFormat="1"/>
    <row r="861" s="416" customFormat="1"/>
    <row r="862" s="416" customFormat="1"/>
    <row r="863" s="416" customFormat="1"/>
    <row r="864" s="416" customFormat="1"/>
    <row r="865" s="416" customFormat="1"/>
    <row r="866" s="416" customFormat="1"/>
    <row r="867" s="416" customFormat="1"/>
    <row r="868" s="416" customFormat="1"/>
    <row r="869" s="416" customFormat="1"/>
    <row r="870" s="416" customFormat="1"/>
    <row r="871" s="416" customFormat="1"/>
    <row r="872" s="416" customFormat="1"/>
    <row r="873" s="416" customFormat="1"/>
    <row r="874" s="416" customFormat="1"/>
    <row r="875" s="416" customFormat="1"/>
    <row r="876" s="416" customFormat="1"/>
    <row r="877" s="416" customFormat="1"/>
    <row r="878" s="416" customFormat="1"/>
    <row r="879" s="416" customFormat="1"/>
    <row r="880" s="416" customFormat="1"/>
    <row r="881" s="416" customFormat="1"/>
    <row r="882" s="416" customFormat="1"/>
    <row r="883" s="416" customFormat="1"/>
    <row r="884" s="416" customFormat="1"/>
    <row r="885" s="416" customFormat="1"/>
    <row r="886" s="416" customFormat="1"/>
    <row r="887" s="416" customFormat="1"/>
    <row r="888" s="416" customFormat="1"/>
    <row r="889" s="416" customFormat="1"/>
    <row r="890" s="416" customFormat="1"/>
    <row r="891" s="416" customFormat="1"/>
    <row r="892" s="416" customFormat="1"/>
    <row r="893" s="416" customFormat="1"/>
    <row r="894" s="416" customFormat="1"/>
    <row r="895" s="416" customFormat="1"/>
    <row r="896" s="416" customFormat="1"/>
    <row r="897" s="416" customFormat="1"/>
    <row r="898" s="416" customFormat="1"/>
    <row r="899" s="416" customFormat="1"/>
    <row r="900" s="416" customFormat="1"/>
    <row r="901" s="416" customFormat="1"/>
    <row r="902" s="416" customFormat="1"/>
    <row r="903" s="416" customFormat="1"/>
    <row r="904" s="416" customFormat="1"/>
    <row r="905" s="416" customFormat="1"/>
    <row r="906" s="416" customFormat="1"/>
    <row r="907" s="416" customFormat="1"/>
    <row r="908" s="416" customFormat="1"/>
    <row r="909" s="416" customFormat="1"/>
    <row r="910" s="416" customFormat="1"/>
    <row r="911" s="416" customFormat="1"/>
    <row r="912" s="416" customFormat="1"/>
    <row r="913" s="416" customFormat="1"/>
    <row r="914" s="416" customFormat="1"/>
    <row r="915" s="416" customFormat="1"/>
    <row r="916" s="416" customFormat="1"/>
    <row r="917" s="416" customFormat="1"/>
    <row r="918" s="416" customFormat="1"/>
    <row r="919" s="416" customFormat="1"/>
    <row r="920" s="416" customFormat="1"/>
    <row r="921" s="416" customFormat="1"/>
    <row r="922" s="416" customFormat="1"/>
    <row r="923" s="416" customFormat="1"/>
    <row r="924" s="416" customFormat="1"/>
    <row r="925" s="416" customFormat="1"/>
    <row r="926" s="416" customFormat="1"/>
    <row r="927" s="416" customFormat="1"/>
    <row r="928" s="416" customFormat="1"/>
    <row r="929" s="416" customFormat="1"/>
    <row r="930" s="416" customFormat="1"/>
    <row r="931" s="416" customFormat="1"/>
    <row r="932" s="416" customFormat="1"/>
    <row r="933" s="416" customFormat="1"/>
    <row r="934" s="416" customFormat="1"/>
    <row r="935" s="416" customFormat="1"/>
    <row r="936" s="416" customFormat="1"/>
    <row r="937" s="416" customFormat="1"/>
    <row r="938" s="416" customFormat="1"/>
    <row r="939" s="416" customFormat="1"/>
    <row r="940" s="416" customFormat="1"/>
    <row r="941" s="416" customFormat="1"/>
    <row r="942" s="416" customFormat="1"/>
    <row r="943" s="416" customFormat="1"/>
    <row r="944" s="416" customFormat="1"/>
    <row r="945" s="416" customFormat="1"/>
    <row r="946" s="416" customFormat="1"/>
    <row r="947" s="416" customFormat="1"/>
    <row r="948" s="416" customFormat="1"/>
    <row r="949" s="416" customFormat="1"/>
    <row r="950" s="416" customFormat="1"/>
    <row r="951" s="416" customFormat="1"/>
    <row r="952" s="416" customFormat="1"/>
    <row r="953" s="416" customFormat="1"/>
    <row r="954" s="416" customFormat="1"/>
    <row r="955" s="416" customFormat="1"/>
    <row r="956" s="416" customFormat="1"/>
    <row r="957" s="416" customFormat="1"/>
    <row r="958" s="416" customFormat="1"/>
    <row r="959" s="416" customFormat="1"/>
    <row r="960" s="416" customFormat="1"/>
    <row r="961" s="416" customFormat="1"/>
    <row r="962" s="416" customFormat="1"/>
    <row r="963" s="416" customFormat="1"/>
    <row r="964" s="416" customFormat="1"/>
    <row r="965" s="416" customFormat="1"/>
    <row r="966" s="416" customFormat="1"/>
    <row r="967" s="416" customFormat="1"/>
    <row r="968" s="416" customFormat="1"/>
    <row r="969" s="416" customFormat="1"/>
    <row r="970" s="416" customFormat="1"/>
    <row r="971" s="416" customFormat="1"/>
    <row r="972" s="416" customFormat="1"/>
    <row r="973" s="416" customFormat="1"/>
    <row r="974" s="416" customFormat="1"/>
    <row r="975" s="416" customFormat="1"/>
    <row r="976" s="416" customFormat="1"/>
    <row r="977" s="416" customFormat="1"/>
    <row r="978" s="416" customFormat="1"/>
    <row r="979" s="416" customFormat="1"/>
    <row r="980" s="416" customFormat="1"/>
    <row r="981" s="416" customFormat="1"/>
    <row r="982" s="416" customFormat="1"/>
    <row r="983" s="416" customFormat="1"/>
    <row r="984" s="416" customFormat="1"/>
    <row r="985" s="416" customFormat="1"/>
    <row r="986" s="416" customFormat="1"/>
    <row r="987" s="416" customFormat="1"/>
    <row r="988" s="416" customFormat="1"/>
    <row r="989" s="416" customFormat="1"/>
    <row r="990" s="416" customFormat="1"/>
    <row r="991" s="416" customFormat="1"/>
    <row r="992" s="416" customFormat="1"/>
    <row r="993" s="416" customFormat="1"/>
    <row r="994" s="416" customFormat="1"/>
    <row r="995" s="416" customFormat="1"/>
    <row r="996" s="416" customFormat="1"/>
    <row r="997" s="416" customFormat="1"/>
    <row r="998" s="416" customFormat="1"/>
    <row r="999" s="416" customFormat="1"/>
    <row r="1000" s="416" customFormat="1"/>
    <row r="1001" s="416" customFormat="1"/>
    <row r="1002" s="416" customFormat="1"/>
    <row r="1003" s="416" customFormat="1"/>
    <row r="1004" s="416" customFormat="1"/>
    <row r="1005" s="416" customFormat="1"/>
    <row r="1006" s="416" customFormat="1"/>
    <row r="1007" s="416" customFormat="1"/>
    <row r="1008" s="416" customFormat="1"/>
    <row r="1009" s="416" customFormat="1"/>
    <row r="1010" s="416" customFormat="1"/>
    <row r="1011" s="416" customFormat="1"/>
    <row r="1012" s="416" customFormat="1"/>
    <row r="1013" s="416" customFormat="1"/>
    <row r="1014" s="416" customFormat="1"/>
    <row r="1015" s="416" customFormat="1"/>
    <row r="1016" s="416" customFormat="1"/>
    <row r="1017" s="416" customFormat="1"/>
    <row r="1018" s="416" customFormat="1"/>
    <row r="1019" s="416" customFormat="1"/>
    <row r="1020" s="416" customFormat="1"/>
    <row r="1021" s="416" customFormat="1"/>
    <row r="1022" s="416" customFormat="1"/>
    <row r="1023" s="416" customFormat="1"/>
    <row r="1024" s="416" customFormat="1"/>
    <row r="1025" s="416" customFormat="1"/>
    <row r="1026" s="416" customFormat="1"/>
    <row r="1027" s="416" customFormat="1"/>
    <row r="1028" s="416" customFormat="1"/>
    <row r="1029" s="416" customFormat="1"/>
    <row r="1030" s="416" customFormat="1"/>
    <row r="1031" s="416" customFormat="1"/>
    <row r="1032" s="416" customFormat="1"/>
    <row r="1033" s="416" customFormat="1"/>
    <row r="1034" s="416" customFormat="1"/>
    <row r="1035" s="416" customFormat="1"/>
    <row r="1036" s="416" customFormat="1"/>
    <row r="1037" s="416" customFormat="1"/>
    <row r="1038" s="416" customFormat="1"/>
    <row r="1039" s="416" customFormat="1"/>
    <row r="1040" s="416" customFormat="1"/>
    <row r="1041" s="416" customFormat="1"/>
    <row r="1042" s="416" customFormat="1"/>
    <row r="1043" s="416" customFormat="1"/>
    <row r="1044" s="416" customFormat="1"/>
    <row r="1045" s="416" customFormat="1"/>
    <row r="1046" s="416" customFormat="1"/>
    <row r="1047" s="416" customFormat="1"/>
  </sheetData>
  <sheetProtection sheet="1" objects="1" scenarios="1" formatCells="0" formatColumns="0" formatRows="0"/>
  <mergeCells count="36">
    <mergeCell ref="A99:I99"/>
    <mergeCell ref="A102:I102"/>
    <mergeCell ref="H6:I6"/>
    <mergeCell ref="D6:E6"/>
    <mergeCell ref="D7:E7"/>
    <mergeCell ref="A77:I77"/>
    <mergeCell ref="A80:I80"/>
    <mergeCell ref="A85:I85"/>
    <mergeCell ref="A89:I89"/>
    <mergeCell ref="A94:I94"/>
    <mergeCell ref="A54:I54"/>
    <mergeCell ref="A57:I57"/>
    <mergeCell ref="A61:I61"/>
    <mergeCell ref="A66:I66"/>
    <mergeCell ref="A72:I72"/>
    <mergeCell ref="A37:I37"/>
    <mergeCell ref="A40:I40"/>
    <mergeCell ref="A44:I44"/>
    <mergeCell ref="A48:I48"/>
    <mergeCell ref="A51:I51"/>
    <mergeCell ref="A20:I20"/>
    <mergeCell ref="A24:I24"/>
    <mergeCell ref="A28:I28"/>
    <mergeCell ref="A32:I32"/>
    <mergeCell ref="A33:I33"/>
    <mergeCell ref="A15:I15"/>
    <mergeCell ref="A1:B1"/>
    <mergeCell ref="A10:I11"/>
    <mergeCell ref="A3:I3"/>
    <mergeCell ref="D5:I5"/>
    <mergeCell ref="A5:C5"/>
    <mergeCell ref="F6:G6"/>
    <mergeCell ref="F7:G7"/>
    <mergeCell ref="F8:G8"/>
    <mergeCell ref="H7:I8"/>
    <mergeCell ref="D8:E8"/>
  </mergeCells>
  <phoneticPr fontId="37" type="noConversion"/>
  <conditionalFormatting sqref="I16">
    <cfRule type="containsText" dxfId="183" priority="357" operator="containsText" text="Annulé">
      <formula>NOT(ISERROR(SEARCH("Annulé",I16)))</formula>
    </cfRule>
    <cfRule type="containsText" dxfId="182" priority="358" operator="containsText" text="En cours">
      <formula>NOT(ISERROR(SEARCH("En cours",I16)))</formula>
    </cfRule>
    <cfRule type="containsText" dxfId="181" priority="359" operator="containsText" text="A planifier">
      <formula>NOT(ISERROR(SEARCH("A planifier",I16)))</formula>
    </cfRule>
    <cfRule type="containsText" dxfId="180" priority="360" operator="containsText" text="Cloturé">
      <formula>NOT(ISERROR(SEARCH("Cloturé",I16)))</formula>
    </cfRule>
  </conditionalFormatting>
  <conditionalFormatting sqref="I16">
    <cfRule type="containsText" dxfId="179" priority="353" operator="containsText" text="Annulé">
      <formula>NOT(ISERROR(SEARCH("Annulé",I16)))</formula>
    </cfRule>
    <cfRule type="containsText" dxfId="178" priority="354" operator="containsText" text="A planifier">
      <formula>NOT(ISERROR(SEARCH("A planifier",I16)))</formula>
    </cfRule>
    <cfRule type="containsText" dxfId="177" priority="355" operator="containsText" text="En cours">
      <formula>NOT(ISERROR(SEARCH("En cours",I16)))</formula>
    </cfRule>
    <cfRule type="containsText" dxfId="176" priority="356" operator="containsText" text="Clos">
      <formula>NOT(ISERROR(SEARCH("Clos",I16)))</formula>
    </cfRule>
  </conditionalFormatting>
  <conditionalFormatting sqref="I17:I19">
    <cfRule type="containsText" dxfId="175" priority="173" operator="containsText" text="Annulé">
      <formula>NOT(ISERROR(SEARCH("Annulé",I17)))</formula>
    </cfRule>
    <cfRule type="containsText" dxfId="174" priority="174" operator="containsText" text="En cours">
      <formula>NOT(ISERROR(SEARCH("En cours",I17)))</formula>
    </cfRule>
    <cfRule type="containsText" dxfId="173" priority="175" operator="containsText" text="A planifier">
      <formula>NOT(ISERROR(SEARCH("A planifier",I17)))</formula>
    </cfRule>
    <cfRule type="containsText" dxfId="172" priority="176" operator="containsText" text="Cloturé">
      <formula>NOT(ISERROR(SEARCH("Cloturé",I17)))</formula>
    </cfRule>
  </conditionalFormatting>
  <conditionalFormatting sqref="I17:I19">
    <cfRule type="containsText" dxfId="171" priority="169" operator="containsText" text="Annulé">
      <formula>NOT(ISERROR(SEARCH("Annulé",I17)))</formula>
    </cfRule>
    <cfRule type="containsText" dxfId="170" priority="170" operator="containsText" text="A planifier">
      <formula>NOT(ISERROR(SEARCH("A planifier",I17)))</formula>
    </cfRule>
    <cfRule type="containsText" dxfId="169" priority="171" operator="containsText" text="En cours">
      <formula>NOT(ISERROR(SEARCH("En cours",I17)))</formula>
    </cfRule>
    <cfRule type="containsText" dxfId="168" priority="172" operator="containsText" text="Clos">
      <formula>NOT(ISERROR(SEARCH("Clos",I17)))</formula>
    </cfRule>
  </conditionalFormatting>
  <conditionalFormatting sqref="I21:I23">
    <cfRule type="containsText" dxfId="167" priority="165" operator="containsText" text="Annulé">
      <formula>NOT(ISERROR(SEARCH("Annulé",I21)))</formula>
    </cfRule>
    <cfRule type="containsText" dxfId="166" priority="166" operator="containsText" text="En cours">
      <formula>NOT(ISERROR(SEARCH("En cours",I21)))</formula>
    </cfRule>
    <cfRule type="containsText" dxfId="165" priority="167" operator="containsText" text="A planifier">
      <formula>NOT(ISERROR(SEARCH("A planifier",I21)))</formula>
    </cfRule>
    <cfRule type="containsText" dxfId="164" priority="168" operator="containsText" text="Cloturé">
      <formula>NOT(ISERROR(SEARCH("Cloturé",I21)))</formula>
    </cfRule>
  </conditionalFormatting>
  <conditionalFormatting sqref="I21:I23">
    <cfRule type="containsText" dxfId="163" priority="161" operator="containsText" text="Annulé">
      <formula>NOT(ISERROR(SEARCH("Annulé",I21)))</formula>
    </cfRule>
    <cfRule type="containsText" dxfId="162" priority="162" operator="containsText" text="A planifier">
      <formula>NOT(ISERROR(SEARCH("A planifier",I21)))</formula>
    </cfRule>
    <cfRule type="containsText" dxfId="161" priority="163" operator="containsText" text="En cours">
      <formula>NOT(ISERROR(SEARCH("En cours",I21)))</formula>
    </cfRule>
    <cfRule type="containsText" dxfId="160" priority="164" operator="containsText" text="Clos">
      <formula>NOT(ISERROR(SEARCH("Clos",I21)))</formula>
    </cfRule>
  </conditionalFormatting>
  <conditionalFormatting sqref="I25:I27">
    <cfRule type="containsText" dxfId="159" priority="157" operator="containsText" text="Annulé">
      <formula>NOT(ISERROR(SEARCH("Annulé",I25)))</formula>
    </cfRule>
    <cfRule type="containsText" dxfId="158" priority="158" operator="containsText" text="En cours">
      <formula>NOT(ISERROR(SEARCH("En cours",I25)))</formula>
    </cfRule>
    <cfRule type="containsText" dxfId="157" priority="159" operator="containsText" text="A planifier">
      <formula>NOT(ISERROR(SEARCH("A planifier",I25)))</formula>
    </cfRule>
    <cfRule type="containsText" dxfId="156" priority="160" operator="containsText" text="Cloturé">
      <formula>NOT(ISERROR(SEARCH("Cloturé",I25)))</formula>
    </cfRule>
  </conditionalFormatting>
  <conditionalFormatting sqref="I25:I27">
    <cfRule type="containsText" dxfId="155" priority="153" operator="containsText" text="Annulé">
      <formula>NOT(ISERROR(SEARCH("Annulé",I25)))</formula>
    </cfRule>
    <cfRule type="containsText" dxfId="154" priority="154" operator="containsText" text="A planifier">
      <formula>NOT(ISERROR(SEARCH("A planifier",I25)))</formula>
    </cfRule>
    <cfRule type="containsText" dxfId="153" priority="155" operator="containsText" text="En cours">
      <formula>NOT(ISERROR(SEARCH("En cours",I25)))</formula>
    </cfRule>
    <cfRule type="containsText" dxfId="152" priority="156" operator="containsText" text="Clos">
      <formula>NOT(ISERROR(SEARCH("Clos",I25)))</formula>
    </cfRule>
  </conditionalFormatting>
  <conditionalFormatting sqref="I29:I31">
    <cfRule type="containsText" dxfId="151" priority="149" operator="containsText" text="Annulé">
      <formula>NOT(ISERROR(SEARCH("Annulé",I29)))</formula>
    </cfRule>
    <cfRule type="containsText" dxfId="150" priority="150" operator="containsText" text="En cours">
      <formula>NOT(ISERROR(SEARCH("En cours",I29)))</formula>
    </cfRule>
    <cfRule type="containsText" dxfId="149" priority="151" operator="containsText" text="A planifier">
      <formula>NOT(ISERROR(SEARCH("A planifier",I29)))</formula>
    </cfRule>
    <cfRule type="containsText" dxfId="148" priority="152" operator="containsText" text="Cloturé">
      <formula>NOT(ISERROR(SEARCH("Cloturé",I29)))</formula>
    </cfRule>
  </conditionalFormatting>
  <conditionalFormatting sqref="I29:I31">
    <cfRule type="containsText" dxfId="147" priority="145" operator="containsText" text="Annulé">
      <formula>NOT(ISERROR(SEARCH("Annulé",I29)))</formula>
    </cfRule>
    <cfRule type="containsText" dxfId="146" priority="146" operator="containsText" text="A planifier">
      <formula>NOT(ISERROR(SEARCH("A planifier",I29)))</formula>
    </cfRule>
    <cfRule type="containsText" dxfId="145" priority="147" operator="containsText" text="En cours">
      <formula>NOT(ISERROR(SEARCH("En cours",I29)))</formula>
    </cfRule>
    <cfRule type="containsText" dxfId="144" priority="148" operator="containsText" text="Clos">
      <formula>NOT(ISERROR(SEARCH("Clos",I29)))</formula>
    </cfRule>
  </conditionalFormatting>
  <conditionalFormatting sqref="I34:I36">
    <cfRule type="containsText" dxfId="143" priority="141" operator="containsText" text="Annulé">
      <formula>NOT(ISERROR(SEARCH("Annulé",I34)))</formula>
    </cfRule>
    <cfRule type="containsText" dxfId="142" priority="142" operator="containsText" text="En cours">
      <formula>NOT(ISERROR(SEARCH("En cours",I34)))</formula>
    </cfRule>
    <cfRule type="containsText" dxfId="141" priority="143" operator="containsText" text="A planifier">
      <formula>NOT(ISERROR(SEARCH("A planifier",I34)))</formula>
    </cfRule>
    <cfRule type="containsText" dxfId="140" priority="144" operator="containsText" text="Cloturé">
      <formula>NOT(ISERROR(SEARCH("Cloturé",I34)))</formula>
    </cfRule>
  </conditionalFormatting>
  <conditionalFormatting sqref="I34:I36">
    <cfRule type="containsText" dxfId="139" priority="137" operator="containsText" text="Annulé">
      <formula>NOT(ISERROR(SEARCH("Annulé",I34)))</formula>
    </cfRule>
    <cfRule type="containsText" dxfId="138" priority="138" operator="containsText" text="A planifier">
      <formula>NOT(ISERROR(SEARCH("A planifier",I34)))</formula>
    </cfRule>
    <cfRule type="containsText" dxfId="137" priority="139" operator="containsText" text="En cours">
      <formula>NOT(ISERROR(SEARCH("En cours",I34)))</formula>
    </cfRule>
    <cfRule type="containsText" dxfId="136" priority="140" operator="containsText" text="Clos">
      <formula>NOT(ISERROR(SEARCH("Clos",I34)))</formula>
    </cfRule>
  </conditionalFormatting>
  <conditionalFormatting sqref="I38:I39">
    <cfRule type="containsText" dxfId="135" priority="133" operator="containsText" text="Annulé">
      <formula>NOT(ISERROR(SEARCH("Annulé",I38)))</formula>
    </cfRule>
    <cfRule type="containsText" dxfId="134" priority="134" operator="containsText" text="En cours">
      <formula>NOT(ISERROR(SEARCH("En cours",I38)))</formula>
    </cfRule>
    <cfRule type="containsText" dxfId="133" priority="135" operator="containsText" text="A planifier">
      <formula>NOT(ISERROR(SEARCH("A planifier",I38)))</formula>
    </cfRule>
    <cfRule type="containsText" dxfId="132" priority="136" operator="containsText" text="Cloturé">
      <formula>NOT(ISERROR(SEARCH("Cloturé",I38)))</formula>
    </cfRule>
  </conditionalFormatting>
  <conditionalFormatting sqref="I38:I39">
    <cfRule type="containsText" dxfId="131" priority="129" operator="containsText" text="Annulé">
      <formula>NOT(ISERROR(SEARCH("Annulé",I38)))</formula>
    </cfRule>
    <cfRule type="containsText" dxfId="130" priority="130" operator="containsText" text="A planifier">
      <formula>NOT(ISERROR(SEARCH("A planifier",I38)))</formula>
    </cfRule>
    <cfRule type="containsText" dxfId="129" priority="131" operator="containsText" text="En cours">
      <formula>NOT(ISERROR(SEARCH("En cours",I38)))</formula>
    </cfRule>
    <cfRule type="containsText" dxfId="128" priority="132" operator="containsText" text="Clos">
      <formula>NOT(ISERROR(SEARCH("Clos",I38)))</formula>
    </cfRule>
  </conditionalFormatting>
  <conditionalFormatting sqref="I41:I43">
    <cfRule type="containsText" dxfId="127" priority="125" operator="containsText" text="Annulé">
      <formula>NOT(ISERROR(SEARCH("Annulé",I41)))</formula>
    </cfRule>
    <cfRule type="containsText" dxfId="126" priority="126" operator="containsText" text="En cours">
      <formula>NOT(ISERROR(SEARCH("En cours",I41)))</formula>
    </cfRule>
    <cfRule type="containsText" dxfId="125" priority="127" operator="containsText" text="A planifier">
      <formula>NOT(ISERROR(SEARCH("A planifier",I41)))</formula>
    </cfRule>
    <cfRule type="containsText" dxfId="124" priority="128" operator="containsText" text="Cloturé">
      <formula>NOT(ISERROR(SEARCH("Cloturé",I41)))</formula>
    </cfRule>
  </conditionalFormatting>
  <conditionalFormatting sqref="I41:I43">
    <cfRule type="containsText" dxfId="123" priority="121" operator="containsText" text="Annulé">
      <formula>NOT(ISERROR(SEARCH("Annulé",I41)))</formula>
    </cfRule>
    <cfRule type="containsText" dxfId="122" priority="122" operator="containsText" text="A planifier">
      <formula>NOT(ISERROR(SEARCH("A planifier",I41)))</formula>
    </cfRule>
    <cfRule type="containsText" dxfId="121" priority="123" operator="containsText" text="En cours">
      <formula>NOT(ISERROR(SEARCH("En cours",I41)))</formula>
    </cfRule>
    <cfRule type="containsText" dxfId="120" priority="124" operator="containsText" text="Clos">
      <formula>NOT(ISERROR(SEARCH("Clos",I41)))</formula>
    </cfRule>
  </conditionalFormatting>
  <conditionalFormatting sqref="I45:I47">
    <cfRule type="containsText" dxfId="119" priority="117" operator="containsText" text="Annulé">
      <formula>NOT(ISERROR(SEARCH("Annulé",I45)))</formula>
    </cfRule>
    <cfRule type="containsText" dxfId="118" priority="118" operator="containsText" text="En cours">
      <formula>NOT(ISERROR(SEARCH("En cours",I45)))</formula>
    </cfRule>
    <cfRule type="containsText" dxfId="117" priority="119" operator="containsText" text="A planifier">
      <formula>NOT(ISERROR(SEARCH("A planifier",I45)))</formula>
    </cfRule>
    <cfRule type="containsText" dxfId="116" priority="120" operator="containsText" text="Cloturé">
      <formula>NOT(ISERROR(SEARCH("Cloturé",I45)))</formula>
    </cfRule>
  </conditionalFormatting>
  <conditionalFormatting sqref="I45:I47">
    <cfRule type="containsText" dxfId="115" priority="113" operator="containsText" text="Annulé">
      <formula>NOT(ISERROR(SEARCH("Annulé",I45)))</formula>
    </cfRule>
    <cfRule type="containsText" dxfId="114" priority="114" operator="containsText" text="A planifier">
      <formula>NOT(ISERROR(SEARCH("A planifier",I45)))</formula>
    </cfRule>
    <cfRule type="containsText" dxfId="113" priority="115" operator="containsText" text="En cours">
      <formula>NOT(ISERROR(SEARCH("En cours",I45)))</formula>
    </cfRule>
    <cfRule type="containsText" dxfId="112" priority="116" operator="containsText" text="Clos">
      <formula>NOT(ISERROR(SEARCH("Clos",I45)))</formula>
    </cfRule>
  </conditionalFormatting>
  <conditionalFormatting sqref="I49:I50">
    <cfRule type="containsText" dxfId="111" priority="109" operator="containsText" text="Annulé">
      <formula>NOT(ISERROR(SEARCH("Annulé",I49)))</formula>
    </cfRule>
    <cfRule type="containsText" dxfId="110" priority="110" operator="containsText" text="En cours">
      <formula>NOT(ISERROR(SEARCH("En cours",I49)))</formula>
    </cfRule>
    <cfRule type="containsText" dxfId="109" priority="111" operator="containsText" text="A planifier">
      <formula>NOT(ISERROR(SEARCH("A planifier",I49)))</formula>
    </cfRule>
    <cfRule type="containsText" dxfId="108" priority="112" operator="containsText" text="Cloturé">
      <formula>NOT(ISERROR(SEARCH("Cloturé",I49)))</formula>
    </cfRule>
  </conditionalFormatting>
  <conditionalFormatting sqref="I49:I50">
    <cfRule type="containsText" dxfId="107" priority="105" operator="containsText" text="Annulé">
      <formula>NOT(ISERROR(SEARCH("Annulé",I49)))</formula>
    </cfRule>
    <cfRule type="containsText" dxfId="106" priority="106" operator="containsText" text="A planifier">
      <formula>NOT(ISERROR(SEARCH("A planifier",I49)))</formula>
    </cfRule>
    <cfRule type="containsText" dxfId="105" priority="107" operator="containsText" text="En cours">
      <formula>NOT(ISERROR(SEARCH("En cours",I49)))</formula>
    </cfRule>
    <cfRule type="containsText" dxfId="104" priority="108" operator="containsText" text="Clos">
      <formula>NOT(ISERROR(SEARCH("Clos",I49)))</formula>
    </cfRule>
  </conditionalFormatting>
  <conditionalFormatting sqref="I52:I53">
    <cfRule type="containsText" dxfId="103" priority="101" operator="containsText" text="Annulé">
      <formula>NOT(ISERROR(SEARCH("Annulé",I52)))</formula>
    </cfRule>
    <cfRule type="containsText" dxfId="102" priority="102" operator="containsText" text="En cours">
      <formula>NOT(ISERROR(SEARCH("En cours",I52)))</formula>
    </cfRule>
    <cfRule type="containsText" dxfId="101" priority="103" operator="containsText" text="A planifier">
      <formula>NOT(ISERROR(SEARCH("A planifier",I52)))</formula>
    </cfRule>
    <cfRule type="containsText" dxfId="100" priority="104" operator="containsText" text="Cloturé">
      <formula>NOT(ISERROR(SEARCH("Cloturé",I52)))</formula>
    </cfRule>
  </conditionalFormatting>
  <conditionalFormatting sqref="I52:I53">
    <cfRule type="containsText" dxfId="99" priority="97" operator="containsText" text="Annulé">
      <formula>NOT(ISERROR(SEARCH("Annulé",I52)))</formula>
    </cfRule>
    <cfRule type="containsText" dxfId="98" priority="98" operator="containsText" text="A planifier">
      <formula>NOT(ISERROR(SEARCH("A planifier",I52)))</formula>
    </cfRule>
    <cfRule type="containsText" dxfId="97" priority="99" operator="containsText" text="En cours">
      <formula>NOT(ISERROR(SEARCH("En cours",I52)))</formula>
    </cfRule>
    <cfRule type="containsText" dxfId="96" priority="100" operator="containsText" text="Clos">
      <formula>NOT(ISERROR(SEARCH("Clos",I52)))</formula>
    </cfRule>
  </conditionalFormatting>
  <conditionalFormatting sqref="I55:I56">
    <cfRule type="containsText" dxfId="95" priority="93" operator="containsText" text="Annulé">
      <formula>NOT(ISERROR(SEARCH("Annulé",I55)))</formula>
    </cfRule>
    <cfRule type="containsText" dxfId="94" priority="94" operator="containsText" text="En cours">
      <formula>NOT(ISERROR(SEARCH("En cours",I55)))</formula>
    </cfRule>
    <cfRule type="containsText" dxfId="93" priority="95" operator="containsText" text="A planifier">
      <formula>NOT(ISERROR(SEARCH("A planifier",I55)))</formula>
    </cfRule>
    <cfRule type="containsText" dxfId="92" priority="96" operator="containsText" text="Cloturé">
      <formula>NOT(ISERROR(SEARCH("Cloturé",I55)))</formula>
    </cfRule>
  </conditionalFormatting>
  <conditionalFormatting sqref="I55:I56">
    <cfRule type="containsText" dxfId="91" priority="89" operator="containsText" text="Annulé">
      <formula>NOT(ISERROR(SEARCH("Annulé",I55)))</formula>
    </cfRule>
    <cfRule type="containsText" dxfId="90" priority="90" operator="containsText" text="A planifier">
      <formula>NOT(ISERROR(SEARCH("A planifier",I55)))</formula>
    </cfRule>
    <cfRule type="containsText" dxfId="89" priority="91" operator="containsText" text="En cours">
      <formula>NOT(ISERROR(SEARCH("En cours",I55)))</formula>
    </cfRule>
    <cfRule type="containsText" dxfId="88" priority="92" operator="containsText" text="Clos">
      <formula>NOT(ISERROR(SEARCH("Clos",I55)))</formula>
    </cfRule>
  </conditionalFormatting>
  <conditionalFormatting sqref="I58:I60">
    <cfRule type="containsText" dxfId="87" priority="85" operator="containsText" text="Annulé">
      <formula>NOT(ISERROR(SEARCH("Annulé",I58)))</formula>
    </cfRule>
    <cfRule type="containsText" dxfId="86" priority="86" operator="containsText" text="En cours">
      <formula>NOT(ISERROR(SEARCH("En cours",I58)))</formula>
    </cfRule>
    <cfRule type="containsText" dxfId="85" priority="87" operator="containsText" text="A planifier">
      <formula>NOT(ISERROR(SEARCH("A planifier",I58)))</formula>
    </cfRule>
    <cfRule type="containsText" dxfId="84" priority="88" operator="containsText" text="Cloturé">
      <formula>NOT(ISERROR(SEARCH("Cloturé",I58)))</formula>
    </cfRule>
  </conditionalFormatting>
  <conditionalFormatting sqref="I58:I60">
    <cfRule type="containsText" dxfId="83" priority="81" operator="containsText" text="Annulé">
      <formula>NOT(ISERROR(SEARCH("Annulé",I58)))</formula>
    </cfRule>
    <cfRule type="containsText" dxfId="82" priority="82" operator="containsText" text="A planifier">
      <formula>NOT(ISERROR(SEARCH("A planifier",I58)))</formula>
    </cfRule>
    <cfRule type="containsText" dxfId="81" priority="83" operator="containsText" text="En cours">
      <formula>NOT(ISERROR(SEARCH("En cours",I58)))</formula>
    </cfRule>
    <cfRule type="containsText" dxfId="80" priority="84" operator="containsText" text="Clos">
      <formula>NOT(ISERROR(SEARCH("Clos",I58)))</formula>
    </cfRule>
  </conditionalFormatting>
  <conditionalFormatting sqref="I62:I65">
    <cfRule type="containsText" dxfId="79" priority="77" operator="containsText" text="Annulé">
      <formula>NOT(ISERROR(SEARCH("Annulé",I62)))</formula>
    </cfRule>
    <cfRule type="containsText" dxfId="78" priority="78" operator="containsText" text="En cours">
      <formula>NOT(ISERROR(SEARCH("En cours",I62)))</formula>
    </cfRule>
    <cfRule type="containsText" dxfId="77" priority="79" operator="containsText" text="A planifier">
      <formula>NOT(ISERROR(SEARCH("A planifier",I62)))</formula>
    </cfRule>
    <cfRule type="containsText" dxfId="76" priority="80" operator="containsText" text="Cloturé">
      <formula>NOT(ISERROR(SEARCH("Cloturé",I62)))</formula>
    </cfRule>
  </conditionalFormatting>
  <conditionalFormatting sqref="I62:I65">
    <cfRule type="containsText" dxfId="75" priority="73" operator="containsText" text="Annulé">
      <formula>NOT(ISERROR(SEARCH("Annulé",I62)))</formula>
    </cfRule>
    <cfRule type="containsText" dxfId="74" priority="74" operator="containsText" text="A planifier">
      <formula>NOT(ISERROR(SEARCH("A planifier",I62)))</formula>
    </cfRule>
    <cfRule type="containsText" dxfId="73" priority="75" operator="containsText" text="En cours">
      <formula>NOT(ISERROR(SEARCH("En cours",I62)))</formula>
    </cfRule>
    <cfRule type="containsText" dxfId="72" priority="76" operator="containsText" text="Clos">
      <formula>NOT(ISERROR(SEARCH("Clos",I62)))</formula>
    </cfRule>
  </conditionalFormatting>
  <conditionalFormatting sqref="I67:I71">
    <cfRule type="containsText" dxfId="71" priority="69" operator="containsText" text="Annulé">
      <formula>NOT(ISERROR(SEARCH("Annulé",I67)))</formula>
    </cfRule>
    <cfRule type="containsText" dxfId="70" priority="70" operator="containsText" text="En cours">
      <formula>NOT(ISERROR(SEARCH("En cours",I67)))</formula>
    </cfRule>
    <cfRule type="containsText" dxfId="69" priority="71" operator="containsText" text="A planifier">
      <formula>NOT(ISERROR(SEARCH("A planifier",I67)))</formula>
    </cfRule>
    <cfRule type="containsText" dxfId="68" priority="72" operator="containsText" text="Cloturé">
      <formula>NOT(ISERROR(SEARCH("Cloturé",I67)))</formula>
    </cfRule>
  </conditionalFormatting>
  <conditionalFormatting sqref="I67:I71">
    <cfRule type="containsText" dxfId="67" priority="65" operator="containsText" text="Annulé">
      <formula>NOT(ISERROR(SEARCH("Annulé",I67)))</formula>
    </cfRule>
    <cfRule type="containsText" dxfId="66" priority="66" operator="containsText" text="A planifier">
      <formula>NOT(ISERROR(SEARCH("A planifier",I67)))</formula>
    </cfRule>
    <cfRule type="containsText" dxfId="65" priority="67" operator="containsText" text="En cours">
      <formula>NOT(ISERROR(SEARCH("En cours",I67)))</formula>
    </cfRule>
    <cfRule type="containsText" dxfId="64" priority="68" operator="containsText" text="Clos">
      <formula>NOT(ISERROR(SEARCH("Clos",I67)))</formula>
    </cfRule>
  </conditionalFormatting>
  <conditionalFormatting sqref="I73:I76">
    <cfRule type="containsText" dxfId="63" priority="61" operator="containsText" text="Annulé">
      <formula>NOT(ISERROR(SEARCH("Annulé",I73)))</formula>
    </cfRule>
    <cfRule type="containsText" dxfId="62" priority="62" operator="containsText" text="En cours">
      <formula>NOT(ISERROR(SEARCH("En cours",I73)))</formula>
    </cfRule>
    <cfRule type="containsText" dxfId="61" priority="63" operator="containsText" text="A planifier">
      <formula>NOT(ISERROR(SEARCH("A planifier",I73)))</formula>
    </cfRule>
    <cfRule type="containsText" dxfId="60" priority="64" operator="containsText" text="Cloturé">
      <formula>NOT(ISERROR(SEARCH("Cloturé",I73)))</formula>
    </cfRule>
  </conditionalFormatting>
  <conditionalFormatting sqref="I73:I76">
    <cfRule type="containsText" dxfId="59" priority="57" operator="containsText" text="Annulé">
      <formula>NOT(ISERROR(SEARCH("Annulé",I73)))</formula>
    </cfRule>
    <cfRule type="containsText" dxfId="58" priority="58" operator="containsText" text="A planifier">
      <formula>NOT(ISERROR(SEARCH("A planifier",I73)))</formula>
    </cfRule>
    <cfRule type="containsText" dxfId="57" priority="59" operator="containsText" text="En cours">
      <formula>NOT(ISERROR(SEARCH("En cours",I73)))</formula>
    </cfRule>
    <cfRule type="containsText" dxfId="56" priority="60" operator="containsText" text="Clos">
      <formula>NOT(ISERROR(SEARCH("Clos",I73)))</formula>
    </cfRule>
  </conditionalFormatting>
  <conditionalFormatting sqref="I78:I79">
    <cfRule type="containsText" dxfId="55" priority="53" operator="containsText" text="Annulé">
      <formula>NOT(ISERROR(SEARCH("Annulé",I78)))</formula>
    </cfRule>
    <cfRule type="containsText" dxfId="54" priority="54" operator="containsText" text="En cours">
      <formula>NOT(ISERROR(SEARCH("En cours",I78)))</formula>
    </cfRule>
    <cfRule type="containsText" dxfId="53" priority="55" operator="containsText" text="A planifier">
      <formula>NOT(ISERROR(SEARCH("A planifier",I78)))</formula>
    </cfRule>
    <cfRule type="containsText" dxfId="52" priority="56" operator="containsText" text="Cloturé">
      <formula>NOT(ISERROR(SEARCH("Cloturé",I78)))</formula>
    </cfRule>
  </conditionalFormatting>
  <conditionalFormatting sqref="I78:I79">
    <cfRule type="containsText" dxfId="51" priority="49" operator="containsText" text="Annulé">
      <formula>NOT(ISERROR(SEARCH("Annulé",I78)))</formula>
    </cfRule>
    <cfRule type="containsText" dxfId="50" priority="50" operator="containsText" text="A planifier">
      <formula>NOT(ISERROR(SEARCH("A planifier",I78)))</formula>
    </cfRule>
    <cfRule type="containsText" dxfId="49" priority="51" operator="containsText" text="En cours">
      <formula>NOT(ISERROR(SEARCH("En cours",I78)))</formula>
    </cfRule>
    <cfRule type="containsText" dxfId="48" priority="52" operator="containsText" text="Clos">
      <formula>NOT(ISERROR(SEARCH("Clos",I78)))</formula>
    </cfRule>
  </conditionalFormatting>
  <conditionalFormatting sqref="I81:I84">
    <cfRule type="containsText" dxfId="47" priority="45" operator="containsText" text="Annulé">
      <formula>NOT(ISERROR(SEARCH("Annulé",I81)))</formula>
    </cfRule>
    <cfRule type="containsText" dxfId="46" priority="46" operator="containsText" text="En cours">
      <formula>NOT(ISERROR(SEARCH("En cours",I81)))</formula>
    </cfRule>
    <cfRule type="containsText" dxfId="45" priority="47" operator="containsText" text="A planifier">
      <formula>NOT(ISERROR(SEARCH("A planifier",I81)))</formula>
    </cfRule>
    <cfRule type="containsText" dxfId="44" priority="48" operator="containsText" text="Cloturé">
      <formula>NOT(ISERROR(SEARCH("Cloturé",I81)))</formula>
    </cfRule>
  </conditionalFormatting>
  <conditionalFormatting sqref="I81:I84">
    <cfRule type="containsText" dxfId="43" priority="41" operator="containsText" text="Annulé">
      <formula>NOT(ISERROR(SEARCH("Annulé",I81)))</formula>
    </cfRule>
    <cfRule type="containsText" dxfId="42" priority="42" operator="containsText" text="A planifier">
      <formula>NOT(ISERROR(SEARCH("A planifier",I81)))</formula>
    </cfRule>
    <cfRule type="containsText" dxfId="41" priority="43" operator="containsText" text="En cours">
      <formula>NOT(ISERROR(SEARCH("En cours",I81)))</formula>
    </cfRule>
    <cfRule type="containsText" dxfId="40" priority="44" operator="containsText" text="Clos">
      <formula>NOT(ISERROR(SEARCH("Clos",I81)))</formula>
    </cfRule>
  </conditionalFormatting>
  <conditionalFormatting sqref="I86:I88">
    <cfRule type="containsText" dxfId="39" priority="37" operator="containsText" text="Annulé">
      <formula>NOT(ISERROR(SEARCH("Annulé",I86)))</formula>
    </cfRule>
    <cfRule type="containsText" dxfId="38" priority="38" operator="containsText" text="En cours">
      <formula>NOT(ISERROR(SEARCH("En cours",I86)))</formula>
    </cfRule>
    <cfRule type="containsText" dxfId="37" priority="39" operator="containsText" text="A planifier">
      <formula>NOT(ISERROR(SEARCH("A planifier",I86)))</formula>
    </cfRule>
    <cfRule type="containsText" dxfId="36" priority="40" operator="containsText" text="Cloturé">
      <formula>NOT(ISERROR(SEARCH("Cloturé",I86)))</formula>
    </cfRule>
  </conditionalFormatting>
  <conditionalFormatting sqref="I86:I88">
    <cfRule type="containsText" dxfId="35" priority="33" operator="containsText" text="Annulé">
      <formula>NOT(ISERROR(SEARCH("Annulé",I86)))</formula>
    </cfRule>
    <cfRule type="containsText" dxfId="34" priority="34" operator="containsText" text="A planifier">
      <formula>NOT(ISERROR(SEARCH("A planifier",I86)))</formula>
    </cfRule>
    <cfRule type="containsText" dxfId="33" priority="35" operator="containsText" text="En cours">
      <formula>NOT(ISERROR(SEARCH("En cours",I86)))</formula>
    </cfRule>
    <cfRule type="containsText" dxfId="32" priority="36" operator="containsText" text="Clos">
      <formula>NOT(ISERROR(SEARCH("Clos",I86)))</formula>
    </cfRule>
  </conditionalFormatting>
  <conditionalFormatting sqref="I90:I93">
    <cfRule type="containsText" dxfId="31" priority="29" operator="containsText" text="Annulé">
      <formula>NOT(ISERROR(SEARCH("Annulé",I90)))</formula>
    </cfRule>
    <cfRule type="containsText" dxfId="30" priority="30" operator="containsText" text="En cours">
      <formula>NOT(ISERROR(SEARCH("En cours",I90)))</formula>
    </cfRule>
    <cfRule type="containsText" dxfId="29" priority="31" operator="containsText" text="A planifier">
      <formula>NOT(ISERROR(SEARCH("A planifier",I90)))</formula>
    </cfRule>
    <cfRule type="containsText" dxfId="28" priority="32" operator="containsText" text="Cloturé">
      <formula>NOT(ISERROR(SEARCH("Cloturé",I90)))</formula>
    </cfRule>
  </conditionalFormatting>
  <conditionalFormatting sqref="I90:I93">
    <cfRule type="containsText" dxfId="27" priority="25" operator="containsText" text="Annulé">
      <formula>NOT(ISERROR(SEARCH("Annulé",I90)))</formula>
    </cfRule>
    <cfRule type="containsText" dxfId="26" priority="26" operator="containsText" text="A planifier">
      <formula>NOT(ISERROR(SEARCH("A planifier",I90)))</formula>
    </cfRule>
    <cfRule type="containsText" dxfId="25" priority="27" operator="containsText" text="En cours">
      <formula>NOT(ISERROR(SEARCH("En cours",I90)))</formula>
    </cfRule>
    <cfRule type="containsText" dxfId="24" priority="28" operator="containsText" text="Clos">
      <formula>NOT(ISERROR(SEARCH("Clos",I90)))</formula>
    </cfRule>
  </conditionalFormatting>
  <conditionalFormatting sqref="I95:I98">
    <cfRule type="containsText" dxfId="23" priority="21" operator="containsText" text="Annulé">
      <formula>NOT(ISERROR(SEARCH("Annulé",I95)))</formula>
    </cfRule>
    <cfRule type="containsText" dxfId="22" priority="22" operator="containsText" text="En cours">
      <formula>NOT(ISERROR(SEARCH("En cours",I95)))</formula>
    </cfRule>
    <cfRule type="containsText" dxfId="21" priority="23" operator="containsText" text="A planifier">
      <formula>NOT(ISERROR(SEARCH("A planifier",I95)))</formula>
    </cfRule>
    <cfRule type="containsText" dxfId="20" priority="24" operator="containsText" text="Cloturé">
      <formula>NOT(ISERROR(SEARCH("Cloturé",I95)))</formula>
    </cfRule>
  </conditionalFormatting>
  <conditionalFormatting sqref="I95:I98">
    <cfRule type="containsText" dxfId="19" priority="17" operator="containsText" text="Annulé">
      <formula>NOT(ISERROR(SEARCH("Annulé",I95)))</formula>
    </cfRule>
    <cfRule type="containsText" dxfId="18" priority="18" operator="containsText" text="A planifier">
      <formula>NOT(ISERROR(SEARCH("A planifier",I95)))</formula>
    </cfRule>
    <cfRule type="containsText" dxfId="17" priority="19" operator="containsText" text="En cours">
      <formula>NOT(ISERROR(SEARCH("En cours",I95)))</formula>
    </cfRule>
    <cfRule type="containsText" dxfId="16" priority="20" operator="containsText" text="Clos">
      <formula>NOT(ISERROR(SEARCH("Clos",I95)))</formula>
    </cfRule>
  </conditionalFormatting>
  <conditionalFormatting sqref="I100:I101">
    <cfRule type="containsText" dxfId="15" priority="13" operator="containsText" text="Annulé">
      <formula>NOT(ISERROR(SEARCH("Annulé",I100)))</formula>
    </cfRule>
    <cfRule type="containsText" dxfId="14" priority="14" operator="containsText" text="En cours">
      <formula>NOT(ISERROR(SEARCH("En cours",I100)))</formula>
    </cfRule>
    <cfRule type="containsText" dxfId="13" priority="15" operator="containsText" text="A planifier">
      <formula>NOT(ISERROR(SEARCH("A planifier",I100)))</formula>
    </cfRule>
    <cfRule type="containsText" dxfId="12" priority="16" operator="containsText" text="Cloturé">
      <formula>NOT(ISERROR(SEARCH("Cloturé",I100)))</formula>
    </cfRule>
  </conditionalFormatting>
  <conditionalFormatting sqref="I100:I101">
    <cfRule type="containsText" dxfId="11" priority="9" operator="containsText" text="Annulé">
      <formula>NOT(ISERROR(SEARCH("Annulé",I100)))</formula>
    </cfRule>
    <cfRule type="containsText" dxfId="10" priority="10" operator="containsText" text="A planifier">
      <formula>NOT(ISERROR(SEARCH("A planifier",I100)))</formula>
    </cfRule>
    <cfRule type="containsText" dxfId="9" priority="11" operator="containsText" text="En cours">
      <formula>NOT(ISERROR(SEARCH("En cours",I100)))</formula>
    </cfRule>
    <cfRule type="containsText" dxfId="8" priority="12" operator="containsText" text="Clos">
      <formula>NOT(ISERROR(SEARCH("Clos",I100)))</formula>
    </cfRule>
  </conditionalFormatting>
  <conditionalFormatting sqref="I103:I105">
    <cfRule type="containsText" dxfId="7" priority="5" operator="containsText" text="Annulé">
      <formula>NOT(ISERROR(SEARCH("Annulé",I103)))</formula>
    </cfRule>
    <cfRule type="containsText" dxfId="6" priority="6" operator="containsText" text="En cours">
      <formula>NOT(ISERROR(SEARCH("En cours",I103)))</formula>
    </cfRule>
    <cfRule type="containsText" dxfId="5" priority="7" operator="containsText" text="A planifier">
      <formula>NOT(ISERROR(SEARCH("A planifier",I103)))</formula>
    </cfRule>
    <cfRule type="containsText" dxfId="4" priority="8" operator="containsText" text="Cloturé">
      <formula>NOT(ISERROR(SEARCH("Cloturé",I103)))</formula>
    </cfRule>
  </conditionalFormatting>
  <conditionalFormatting sqref="I103:I105">
    <cfRule type="containsText" dxfId="3" priority="1" operator="containsText" text="Annulé">
      <formula>NOT(ISERROR(SEARCH("Annulé",I103)))</formula>
    </cfRule>
    <cfRule type="containsText" dxfId="2" priority="2" operator="containsText" text="A planifier">
      <formula>NOT(ISERROR(SEARCH("A planifier",I103)))</formula>
    </cfRule>
    <cfRule type="containsText" dxfId="1" priority="3" operator="containsText" text="En cours">
      <formula>NOT(ISERROR(SEARCH("En cours",I103)))</formula>
    </cfRule>
    <cfRule type="containsText" dxfId="0" priority="4" operator="containsText" text="Clos">
      <formula>NOT(ISERROR(SEARCH("Clos",I103)))</formula>
    </cfRule>
  </conditionalFormatting>
  <dataValidations count="3">
    <dataValidation type="list" allowBlank="1" showInputMessage="1" showErrorMessage="1" sqref="I106:I138">
      <formula1>#REF!</formula1>
    </dataValidation>
    <dataValidation type="list" allowBlank="1" showInputMessage="1" showErrorMessage="1" sqref="D106:D198">
      <formula1>#REF!</formula1>
    </dataValidation>
    <dataValidation type="list" allowBlank="1" showInputMessage="1" showErrorMessage="1" sqref="A106:A242">
      <formula1>#REF!</formula1>
    </dataValidation>
  </dataValidations>
  <hyperlinks>
    <hyperlink ref="A1:B1" r:id="rId1" display="©UTC Etude complète : https://travaux.master.utc.fr, Réf &quot;IDS059&quot;"/>
  </hyperlinks>
  <printOptions horizontalCentered="1"/>
  <pageMargins left="0.39000000000000007" right="0" top="0" bottom="0.55000000000000004" header="0" footer="0.31"/>
  <pageSetup paperSize="9" fitToWidth="0" orientation="landscape" r:id="rId2"/>
  <headerFooter>
    <oddFooter>&amp;L&amp;"Arial Italique,Italique"&amp;6&amp;K000000Fichier : &amp;F&amp;C&amp;"Arial Italique,Italique"&amp;6&amp;K000000Onglet : &amp;A&amp;R&amp;"Arial Italique,Italique"&amp;6&amp;K000000Date d’impression : &amp;D - Page n° &amp;P/&amp;N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Choix du processus">
          <x14:formula1>
            <xm:f>'Cartographie des processus'!$A$13:$A$32</xm:f>
          </x14:formula1>
          <xm:sqref>A90:A93 A100:A101 A16:A19 A21:A23 A25:A27 A29:A31 A34:A36 A38:A39 A41:A43 A45:A47 A49:A50 A52:A53 A55:A56 A58:A60 A62:A65 A67:A71 A73:A76 A78:A79 A81:A84 A86:A88 A95:A98 A103:A105</xm:sqref>
        </x14:dataValidation>
        <x14:dataValidation type="list" allowBlank="1" showInputMessage="1" showErrorMessage="1">
          <x14:formula1>
            <xm:f>'Cartographie des processus'!$E$13:$E$32</xm:f>
          </x14:formula1>
          <xm:sqref>D16:D19 D21:D23 D25:D27 D29:D31 D34:D36 D38:D39 D41:D43 D45:D47 D49:D50 D52:D53 D55:D56 D58:D60 D62:D65 D67:D71 D73:D76 D78:D79 D81:D84 D86:D88 D90:D93 D95:D98 D100:D101 D103:D105</xm:sqref>
        </x14:dataValidation>
        <x14:dataValidation type="list" allowBlank="1" showInputMessage="1" showErrorMessage="1">
          <x14:formula1>
            <xm:f>'Cartographie des processus'!$I$13:$I$32</xm:f>
          </x14:formula1>
          <xm:sqref>I16:I19 I21:I23 I25:I27 I29:I31 I34:I36 I38:I39 I41:I43 I45:I47 I49:I50 I52:I53 I55:I56 I58:I60 I62:I65 I67:I71 I73:I76 I78:I79 I81:I84 I86:I88 I90:I93 I95:I98 I100:I101 I103:I105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="120" zoomScaleNormal="120" workbookViewId="0">
      <selection activeCell="D4" sqref="D4"/>
    </sheetView>
  </sheetViews>
  <sheetFormatPr baseColWidth="10" defaultRowHeight="15"/>
  <cols>
    <col min="1" max="1" width="17.5546875" customWidth="1"/>
    <col min="2" max="2" width="37.109375" customWidth="1"/>
    <col min="3" max="3" width="14.6640625" style="20" customWidth="1"/>
    <col min="4" max="4" width="12.5546875" customWidth="1"/>
    <col min="5" max="5" width="38.44140625" style="20" customWidth="1"/>
    <col min="6" max="6" width="10.6640625" style="20"/>
  </cols>
  <sheetData>
    <row r="1" spans="1:7" ht="33.75">
      <c r="A1" s="1" t="s">
        <v>153</v>
      </c>
      <c r="B1" s="2"/>
      <c r="C1" s="19"/>
      <c r="D1" s="24" t="str">
        <f>'Résultats Globaux'!$A$29</f>
        <v>Art. 4</v>
      </c>
      <c r="E1" s="24" t="str">
        <f>'Résultats Globaux'!$A$44</f>
        <v>Art. 5</v>
      </c>
      <c r="F1" s="25" t="s">
        <v>42</v>
      </c>
    </row>
    <row r="2" spans="1:7" ht="20.100000000000001" customHeight="1">
      <c r="A2" s="18" t="str">
        <f>'Mode d''emploi'!C23</f>
        <v>Choix de VÉRACITÉ</v>
      </c>
      <c r="B2" s="3" t="s">
        <v>37</v>
      </c>
      <c r="C2" s="4" t="s">
        <v>165</v>
      </c>
      <c r="D2" s="23">
        <f>IFERROR(COUNTIFS(Evaluation!$C$14:$C$69,$A2),0)</f>
        <v>41</v>
      </c>
      <c r="E2" s="23">
        <f>IFERROR(COUNTIFS(Evaluation!$C$71:$C$104,$A2),0)</f>
        <v>26</v>
      </c>
      <c r="F2" s="5">
        <f>SUM(D2:E2)</f>
        <v>67</v>
      </c>
    </row>
    <row r="3" spans="1:7" ht="20.100000000000001" customHeight="1">
      <c r="A3" s="17" t="str">
        <f>'Mode d''emploi'!C24</f>
        <v>Faux </v>
      </c>
      <c r="B3" s="6" t="str">
        <f>'Mode d''emploi'!A24</f>
        <v>Niveau 1 : Le critère n'est pas respecté.</v>
      </c>
      <c r="C3" s="4">
        <f>'Mode d''emploi'!D24</f>
        <v>1.0000000000000001E-5</v>
      </c>
      <c r="D3" s="23">
        <f>IFERROR(COUNTIFS(Evaluation!$C$14:$C$69,$A3),0)</f>
        <v>0</v>
      </c>
      <c r="E3" s="23">
        <f>IFERROR(COUNTIFS(Evaluation!$C$71:$C$104,$A3),0)</f>
        <v>0</v>
      </c>
      <c r="F3" s="5">
        <f t="shared" ref="F3:F8" si="0">SUM(D3:E3)</f>
        <v>0</v>
      </c>
    </row>
    <row r="4" spans="1:7" ht="20.100000000000001" customHeight="1">
      <c r="A4" s="17" t="s">
        <v>45</v>
      </c>
      <c r="B4" s="73" t="str">
        <f>'Mode d''emploi'!A28</f>
        <v>Le critère ne peut pas être appliqué de manière justifiée</v>
      </c>
      <c r="C4" s="74" t="str">
        <f>'Mode d''emploi'!D28</f>
        <v>NA</v>
      </c>
      <c r="D4" s="23">
        <f>IFERROR(COUNTIFS(Evaluation!$C$14:$C$69,$A4),0)</f>
        <v>0</v>
      </c>
      <c r="E4" s="23">
        <f>IFERROR(COUNTIFS(Evaluation!$C$71:$C$104,$A4),0)</f>
        <v>0</v>
      </c>
      <c r="F4" s="5">
        <f t="shared" si="0"/>
        <v>0</v>
      </c>
    </row>
    <row r="5" spans="1:7" ht="20.100000000000001" customHeight="1">
      <c r="A5" s="17" t="str">
        <f>'Mode d''emploi'!C25</f>
        <v>Plutôt Faux</v>
      </c>
      <c r="B5" s="3" t="str">
        <f>'Mode d''emploi'!A25</f>
        <v>Niveau 2 : Le critère est aléatoirement appliqué.</v>
      </c>
      <c r="C5" s="4">
        <f>'Mode d''emploi'!D25</f>
        <v>0.4</v>
      </c>
      <c r="D5" s="23">
        <f>IFERROR(COUNTIFS(Evaluation!$C$14:$C$69,$A5),0)</f>
        <v>0</v>
      </c>
      <c r="E5" s="23">
        <f>IFERROR(COUNTIFS(Evaluation!$C$71:$C$104,$A5),0)</f>
        <v>0</v>
      </c>
      <c r="F5" s="5">
        <f t="shared" si="0"/>
        <v>0</v>
      </c>
    </row>
    <row r="6" spans="1:7" ht="20.100000000000001" customHeight="1">
      <c r="A6" s="17" t="str">
        <f>'Mode d''emploi'!C26</f>
        <v>Plutôt vrai</v>
      </c>
      <c r="B6" s="6" t="str">
        <f>'Mode d''emploi'!A26</f>
        <v>Niveau 3 : Le critère est respecté et  formalisé.</v>
      </c>
      <c r="C6" s="4">
        <f>'Mode d''emploi'!D26</f>
        <v>0.70000000000000007</v>
      </c>
      <c r="D6" s="23">
        <f>IFERROR(COUNTIFS(Evaluation!$C$14:$C$69,$A6),0)</f>
        <v>0</v>
      </c>
      <c r="E6" s="23">
        <f>IFERROR(COUNTIFS(Evaluation!$C$71:$C$104,$A6),0)</f>
        <v>0</v>
      </c>
      <c r="F6" s="5">
        <f t="shared" si="0"/>
        <v>0</v>
      </c>
    </row>
    <row r="7" spans="1:7" ht="20.100000000000001" customHeight="1">
      <c r="A7" s="17" t="str">
        <f>'Mode d''emploi'!C27</f>
        <v xml:space="preserve">Vrai </v>
      </c>
      <c r="B7" s="3" t="str">
        <f>'Mode d''emploi'!A27</f>
        <v>Niveau 4 : Le critère est respecté, appliqué et prouvé par un document si nécessaire.</v>
      </c>
      <c r="C7" s="4">
        <f>'Mode d''emploi'!D27</f>
        <v>1</v>
      </c>
      <c r="D7" s="23">
        <f>IFERROR(COUNTIFS(Evaluation!$C$14:$C$69,$A7),0)</f>
        <v>0</v>
      </c>
      <c r="E7" s="23">
        <f>IFERROR(COUNTIFS(Evaluation!$C$71:$C$104,$A7),0)</f>
        <v>0</v>
      </c>
      <c r="F7" s="5">
        <f t="shared" si="0"/>
        <v>0</v>
      </c>
    </row>
    <row r="8" spans="1:7" ht="20.100000000000001" customHeight="1">
      <c r="A8" s="7"/>
      <c r="B8" s="8"/>
      <c r="C8" s="72" t="s">
        <v>157</v>
      </c>
      <c r="D8" s="164">
        <f>SUM(D5:D7,D3)</f>
        <v>0</v>
      </c>
      <c r="E8" s="164">
        <f>SUM(E5:E7,E3)</f>
        <v>0</v>
      </c>
      <c r="F8" s="165">
        <f t="shared" si="0"/>
        <v>0</v>
      </c>
    </row>
    <row r="9" spans="1:7">
      <c r="D9" s="62"/>
      <c r="E9" s="61"/>
    </row>
    <row r="10" spans="1:7" ht="44.1" customHeight="1">
      <c r="A10" s="1" t="s">
        <v>193</v>
      </c>
      <c r="B10" s="2"/>
      <c r="C10" s="25" t="s">
        <v>170</v>
      </c>
      <c r="D10" s="25" t="s">
        <v>43</v>
      </c>
      <c r="E10" s="26" t="s">
        <v>68</v>
      </c>
      <c r="F10" s="24" t="str">
        <f>'Résultats Globaux'!$A$29</f>
        <v>Art. 4</v>
      </c>
      <c r="G10" s="24" t="str">
        <f>'Résultats Globaux'!$A$44</f>
        <v>Art. 5</v>
      </c>
    </row>
    <row r="11" spans="1:7" ht="27.95" customHeight="1">
      <c r="A11" s="17" t="str">
        <f>'Mode d''emploi'!G27</f>
        <v>Conforme</v>
      </c>
      <c r="B11" s="103" t="str">
        <f>'Mode d''emploi'!H27</f>
        <v>Conformité de niveau 4 : Félicitations, communiquez vos résultats.</v>
      </c>
      <c r="C11" s="5">
        <f>IFERROR(COUNTIFS(Evaluation!$G$14:$G$69,$A11)+COUNTIFS(Evaluation!$G$71:$G$104,$A11),0)</f>
        <v>0</v>
      </c>
      <c r="D11" s="10">
        <f>IF(Evaluation!$G$12=A11,$C$17,0)</f>
        <v>0</v>
      </c>
      <c r="E11" s="5">
        <f>IFERROR(COUNTIF(Evaluation!$G$13,A11)+COUNTIF(Evaluation!$G$70,A11),0)</f>
        <v>0</v>
      </c>
      <c r="F11" s="5">
        <f>IFERROR(COUNTIFS(Evaluation!$G$14:$G$69,$A11),0)</f>
        <v>0</v>
      </c>
      <c r="G11" s="5">
        <f>IFERROR(COUNTIFS(Evaluation!$G$71:$G$104,$A11),0)</f>
        <v>0</v>
      </c>
    </row>
    <row r="12" spans="1:7" ht="27.95" customHeight="1">
      <c r="A12" s="17" t="str">
        <f>'Mode d''emploi'!G26</f>
        <v>Convaincant</v>
      </c>
      <c r="B12" s="103" t="str">
        <f>'Mode d''emploi'!H26</f>
        <v>Conformité de niveau 3 : Des améliorations peuvent encore être apportées par une meilleure traçabilité.</v>
      </c>
      <c r="C12" s="5">
        <f>IFERROR(COUNTIFS(Evaluation!$G$14:$G$69,$A12)+COUNTIFS(Evaluation!$G$71:$G$104,$A12),0)</f>
        <v>0</v>
      </c>
      <c r="D12" s="10">
        <f>IF(Evaluation!$G$12=A12,$C$17,0)</f>
        <v>0</v>
      </c>
      <c r="E12" s="5">
        <f>IFERROR(COUNTIF(Evaluation!$G$13,A12)+COUNTIF(Evaluation!$G$70,A12),0)</f>
        <v>0</v>
      </c>
      <c r="F12" s="5">
        <f>IFERROR(COUNTIFS(Evaluation!$G$14:$G$69,$A12),0)</f>
        <v>0</v>
      </c>
      <c r="G12" s="5">
        <f>IFERROR(COUNTIFS(Evaluation!$G$71:$G$104,$A12),0)</f>
        <v>0</v>
      </c>
    </row>
    <row r="13" spans="1:7">
      <c r="A13" s="16" t="s">
        <v>40</v>
      </c>
      <c r="B13" s="115" t="s">
        <v>166</v>
      </c>
      <c r="C13" s="165">
        <f>IFERROR(COUNTIFS(Evaluation!$G$14:$G$69,$A13)+COUNTIFS(Evaluation!$G$71:$G$104,$A13),0)</f>
        <v>22</v>
      </c>
      <c r="D13" s="168" t="s">
        <v>69</v>
      </c>
      <c r="E13" s="165">
        <f>IFERROR(COUNTIF(Evaluation!$G$13,A13)+COUNTIF(Evaluation!$G$70,A13),0)</f>
        <v>2</v>
      </c>
      <c r="F13" s="165">
        <f>IFERROR(COUNTIFS(Evaluation!$G$14:$G$69,$A13),0)</f>
        <v>14</v>
      </c>
      <c r="G13" s="165">
        <f>IFERROR(COUNTIFS(Evaluation!$G$71:$G$104,$A13),0)</f>
        <v>8</v>
      </c>
    </row>
    <row r="14" spans="1:7" ht="27.95" customHeight="1">
      <c r="A14" s="17" t="str">
        <f>'Mode d''emploi'!G25</f>
        <v>Informel</v>
      </c>
      <c r="B14" s="103" t="str">
        <f>'Mode d''emploi'!H25</f>
        <v>Conformité de niveau 2 : Pérenisez et améliorez la maîtrise de vos activités.</v>
      </c>
      <c r="C14" s="5">
        <f>IFERROR(COUNTIFS(Evaluation!$G$14:$G$69,$A14)+COUNTIFS(Evaluation!$G$71:$G$104,$A14),0)</f>
        <v>0</v>
      </c>
      <c r="D14" s="10">
        <f>IF(Evaluation!$G$12=A14,$C$17,0)</f>
        <v>0</v>
      </c>
      <c r="E14" s="5">
        <f>IFERROR(COUNTIF(Evaluation!$G$13,A14)+COUNTIF(Evaluation!$G$70,A14),0)</f>
        <v>0</v>
      </c>
      <c r="F14" s="5">
        <f>IFERROR(COUNTIFS(Evaluation!$G$14:$G$69,$A14),0)</f>
        <v>0</v>
      </c>
      <c r="G14" s="5">
        <f>IFERROR(COUNTIFS(Evaluation!$G$71:$G$104,$A14),0)</f>
        <v>0</v>
      </c>
    </row>
    <row r="15" spans="1:7" ht="27.95" customHeight="1">
      <c r="A15" s="17" t="str">
        <f>'Mode d''emploi'!G24</f>
        <v>Insuffisant</v>
      </c>
      <c r="B15" s="103" t="str">
        <f>'Mode d''emploi'!H24</f>
        <v>Conformité de niveau 1 :  Revoyez le fonctionnement de vos activités.</v>
      </c>
      <c r="C15" s="5">
        <f>IFERROR(COUNTIFS(Evaluation!$G$14:$G$69,$A15)+COUNTIFS(Evaluation!$G$71:$G$104,$A15),0)</f>
        <v>0</v>
      </c>
      <c r="D15" s="10">
        <f>IF(Evaluation!$G$12=A15,$C$17,0)</f>
        <v>0</v>
      </c>
      <c r="E15" s="5">
        <f>IFERROR(COUNTIF(Evaluation!$G$13,A15)+COUNTIF(Evaluation!$G$70,A15),0)</f>
        <v>0</v>
      </c>
      <c r="F15" s="5">
        <f>IFERROR(COUNTIFS(Evaluation!$G$14:$G$69,$A15),0)</f>
        <v>0</v>
      </c>
      <c r="G15" s="5">
        <f>IFERROR(COUNTIFS(Evaluation!$G$71:$G$104,$A15),0)</f>
        <v>0</v>
      </c>
    </row>
    <row r="16" spans="1:7">
      <c r="A16" s="108" t="str">
        <f>B22</f>
        <v>Non applicable</v>
      </c>
      <c r="B16" s="104" t="s">
        <v>163</v>
      </c>
      <c r="C16" s="5">
        <f>IFERROR(COUNTIFS(Evaluation!$G$14:$G$69,$A16)+COUNTIFS(Evaluation!$G$71:$G$104,$A16),0)</f>
        <v>0</v>
      </c>
      <c r="E16" s="5">
        <f>IFERROR(COUNTIF(Evaluation!$G$13,A16)+COUNTIF(Evaluation!$G$70,A16),0)</f>
        <v>0</v>
      </c>
      <c r="F16" s="5">
        <f>IFERROR(COUNTIFS(Evaluation!$G$14:$G$69,$A16),0)</f>
        <v>0</v>
      </c>
      <c r="G16" s="5">
        <f>IFERROR(COUNTIFS(Evaluation!$G$71:$G$104,$A16),0)</f>
        <v>0</v>
      </c>
    </row>
    <row r="17" spans="1:7" ht="17.100000000000001" customHeight="1">
      <c r="C17" s="166">
        <f>SUM(C11:C15)</f>
        <v>22</v>
      </c>
      <c r="D17" s="167" t="s">
        <v>70</v>
      </c>
      <c r="E17" s="166">
        <f>SUM(E11:E15)</f>
        <v>2</v>
      </c>
      <c r="F17" s="166">
        <f>SUM(F11:F15)</f>
        <v>14</v>
      </c>
      <c r="G17" s="166">
        <f>SUM(G11:G15)</f>
        <v>8</v>
      </c>
    </row>
    <row r="18" spans="1:7" s="69" customFormat="1" ht="17.100000000000001" customHeight="1">
      <c r="C18" s="15"/>
      <c r="D18" s="14"/>
      <c r="E18" s="15"/>
      <c r="F18" s="20"/>
    </row>
    <row r="19" spans="1:7">
      <c r="A19" s="42" t="s">
        <v>161</v>
      </c>
      <c r="B19" s="43"/>
      <c r="C19" s="44"/>
      <c r="D19" s="923" t="s">
        <v>194</v>
      </c>
      <c r="E19" s="923"/>
    </row>
    <row r="20" spans="1:7" s="69" customFormat="1">
      <c r="A20" s="109" t="s">
        <v>162</v>
      </c>
      <c r="B20" s="110" t="s">
        <v>159</v>
      </c>
      <c r="C20" s="100" t="s">
        <v>158</v>
      </c>
      <c r="D20" s="196" t="s">
        <v>185</v>
      </c>
      <c r="E20" s="197" t="s">
        <v>195</v>
      </c>
      <c r="F20" s="20"/>
    </row>
    <row r="21" spans="1:7" ht="33.75">
      <c r="A21" s="114" t="str">
        <f>$C$2</f>
        <v xml:space="preserve">  …</v>
      </c>
      <c r="B21" s="113" t="str">
        <f>A13</f>
        <v>en attente</v>
      </c>
      <c r="C21" s="186" t="s">
        <v>164</v>
      </c>
      <c r="D21" s="188"/>
      <c r="E21" s="190"/>
    </row>
    <row r="22" spans="1:7" s="102" customFormat="1">
      <c r="A22" s="111" t="str">
        <f>$C$4</f>
        <v>NA</v>
      </c>
      <c r="B22" s="112" t="str">
        <f>$A$4</f>
        <v>Non applicable</v>
      </c>
      <c r="C22" s="187" t="str">
        <f>IF(AND(A22&gt;='Mode d''emploi'!$D$24,A22&lt;'Mode d''emploi'!$D$25),'Mode d''emploi'!$C$24,IF(AND(A22&gt;='Mode d''emploi'!$D$25,A22&lt;'Mode d''emploi'!$D$26),'Mode d''emploi'!$C$25,IF(AND(A22&gt;='Mode d''emploi'!$D$26,A22&lt;'Mode d''emploi'!$D$27),'Mode d''emploi'!$C$26,IF(AND(A22&gt;='Mode d''emploi'!$D$27,A22&lt;'Mode d''emploi'!$D$28),'Mode d''emploi'!$C$27,IF(A22='Mode d''emploi'!$D$28,'Mode d''emploi'!$C$28,"Erreur !...")))))</f>
        <v>Non applicable</v>
      </c>
      <c r="D22" s="195" t="s">
        <v>181</v>
      </c>
      <c r="E22" s="192" t="s">
        <v>186</v>
      </c>
      <c r="F22" s="101"/>
    </row>
    <row r="23" spans="1:7">
      <c r="A23" s="107">
        <f>'Mode d''emploi'!$D$24</f>
        <v>1.0000000000000001E-5</v>
      </c>
      <c r="B23" s="106" t="str">
        <f>IF(AND(A23&gt;='Mode d''emploi'!$E$24,A23&lt;='Mode d''emploi'!$F$24),'Mode d''emploi'!$G$24,IF(AND(A23&gt;='Mode d''emploi'!$E$25,A23&lt;='Mode d''emploi'!$F$25),'Mode d''emploi'!$G$25,IF(AND(A23&gt;='Mode d''emploi'!$E$26,A23&lt;='Mode d''emploi'!$F$26),'Mode d''emploi'!$G$26,IF(AND(A23&gt;='Mode d''emploi'!$E$27,A23&lt;='Mode d''emploi'!$F$27),'Mode d''emploi'!$G$27,"Erreur !..."))))</f>
        <v>Insuffisant</v>
      </c>
      <c r="C23" s="105" t="str">
        <f>IF(AND(A23&gt;='Mode d''emploi'!$D$24,A23&lt;'Mode d''emploi'!$D$25),'Mode d''emploi'!$C$24,IF(AND(A23&gt;='Mode d''emploi'!$D$25,A23&lt;'Mode d''emploi'!$D$26),'Mode d''emploi'!$C$25,IF(AND(A23&gt;='Mode d''emploi'!$D$26,A23&lt;'Mode d''emploi'!$D$27),'Mode d''emploi'!$C$26,IF(AND(A23&gt;='Mode d''emploi'!$D$27,A23&lt;'Mode d''emploi'!$D$28),'Mode d''emploi'!$C$27,IF(A23='Mode d''emploi'!$D$28,'Mode d''emploi'!$C$28,"Erreur !...")))))</f>
        <v>Faux </v>
      </c>
      <c r="D23" s="189" t="s">
        <v>181</v>
      </c>
      <c r="E23" s="191" t="s">
        <v>186</v>
      </c>
    </row>
    <row r="24" spans="1:7">
      <c r="A24" s="38">
        <v>0.1</v>
      </c>
      <c r="B24" s="106" t="str">
        <f>IF(AND(A24&gt;='Mode d''emploi'!$E$24,A24&lt;='Mode d''emploi'!$F$24),'Mode d''emploi'!$G$24,IF(AND(A24&gt;='Mode d''emploi'!$E$25,A24&lt;='Mode d''emploi'!$F$25),'Mode d''emploi'!$G$25,IF(AND(A24&gt;='Mode d''emploi'!$E$26,A24&lt;='Mode d''emploi'!$F$26),'Mode d''emploi'!$G$26,IF(AND(A24&gt;='Mode d''emploi'!$E$27,A24&lt;='Mode d''emploi'!$F$27),'Mode d''emploi'!$G$27,"Erreur !..."))))</f>
        <v>Insuffisant</v>
      </c>
      <c r="C24" s="105" t="str">
        <f>IF(AND(A24&gt;='Mode d''emploi'!$D$24,A24&lt;'Mode d''emploi'!$D$25),'Mode d''emploi'!$C$24,IF(AND(A24&gt;='Mode d''emploi'!$D$25,A24&lt;'Mode d''emploi'!$D$26),'Mode d''emploi'!$C$25,IF(AND(A24&gt;='Mode d''emploi'!$D$26,A24&lt;'Mode d''emploi'!$D$27),'Mode d''emploi'!$C$26,IF(AND(A24&gt;='Mode d''emploi'!$D$27,A24&lt;'Mode d''emploi'!$D$28),'Mode d''emploi'!$C$27,IF(A24='Mode d''emploi'!$D$28,'Mode d''emploi'!$C$28,"Erreur !...")))))</f>
        <v>Faux </v>
      </c>
      <c r="D24" s="195" t="s">
        <v>181</v>
      </c>
      <c r="E24" s="192" t="s">
        <v>186</v>
      </c>
    </row>
    <row r="25" spans="1:7">
      <c r="A25" s="38">
        <v>0.2</v>
      </c>
      <c r="B25" s="106" t="str">
        <f>IF(AND(A25&gt;='Mode d''emploi'!$E$24,A25&lt;='Mode d''emploi'!$F$24),'Mode d''emploi'!$G$24,IF(AND(A25&gt;='Mode d''emploi'!$E$25,A25&lt;='Mode d''emploi'!$F$25),'Mode d''emploi'!$G$25,IF(AND(A25&gt;='Mode d''emploi'!$E$26,A25&lt;='Mode d''emploi'!$F$26),'Mode d''emploi'!$G$26,IF(AND(A25&gt;='Mode d''emploi'!$E$27,A25&lt;='Mode d''emploi'!$F$27),'Mode d''emploi'!$G$27,"Erreur !..."))))</f>
        <v>Insuffisant</v>
      </c>
      <c r="C25" s="105" t="str">
        <f>IF(AND(A25&gt;='Mode d''emploi'!$D$24,A25&lt;'Mode d''emploi'!$D$25),'Mode d''emploi'!$C$24,IF(AND(A25&gt;='Mode d''emploi'!$D$25,A25&lt;'Mode d''emploi'!$D$26),'Mode d''emploi'!$C$25,IF(AND(A25&gt;='Mode d''emploi'!$D$26,A25&lt;'Mode d''emploi'!$D$27),'Mode d''emploi'!$C$26,IF(AND(A25&gt;='Mode d''emploi'!$D$27,A25&lt;'Mode d''emploi'!$D$28),'Mode d''emploi'!$C$27,IF(A25='Mode d''emploi'!$D$28,'Mode d''emploi'!$C$28,"Erreur !...")))))</f>
        <v>Faux </v>
      </c>
      <c r="D25" s="195" t="s">
        <v>182</v>
      </c>
      <c r="E25" s="194" t="s">
        <v>187</v>
      </c>
    </row>
    <row r="26" spans="1:7">
      <c r="A26" s="38">
        <v>0.3</v>
      </c>
      <c r="B26" s="106" t="str">
        <f>IF(AND(A26&gt;='Mode d''emploi'!$E$24,A26&lt;='Mode d''emploi'!$F$24),'Mode d''emploi'!$G$24,IF(AND(A26&gt;='Mode d''emploi'!$E$25,A26&lt;='Mode d''emploi'!$F$25),'Mode d''emploi'!$G$25,IF(AND(A26&gt;='Mode d''emploi'!$E$26,A26&lt;='Mode d''emploi'!$F$26),'Mode d''emploi'!$G$26,IF(AND(A26&gt;='Mode d''emploi'!$E$27,A26&lt;='Mode d''emploi'!$F$27),'Mode d''emploi'!$G$27,"Erreur !..."))))</f>
        <v>Informel</v>
      </c>
      <c r="C26" s="105" t="str">
        <f>IF(AND(A26&gt;='Mode d''emploi'!$D$24,A26&lt;'Mode d''emploi'!$D$25),'Mode d''emploi'!$C$24,IF(AND(A26&gt;='Mode d''emploi'!$D$25,A26&lt;'Mode d''emploi'!$D$26),'Mode d''emploi'!$C$25,IF(AND(A26&gt;='Mode d''emploi'!$D$26,A26&lt;'Mode d''emploi'!$D$27),'Mode d''emploi'!$C$26,IF(AND(A26&gt;='Mode d''emploi'!$D$27,A26&lt;'Mode d''emploi'!$D$28),'Mode d''emploi'!$C$27,IF(A26='Mode d''emploi'!$D$28,'Mode d''emploi'!$C$28,"Erreur !...")))))</f>
        <v>Faux </v>
      </c>
      <c r="D26" s="195" t="s">
        <v>182</v>
      </c>
      <c r="E26" s="194" t="s">
        <v>187</v>
      </c>
    </row>
    <row r="27" spans="1:7">
      <c r="A27" s="38">
        <v>0.4</v>
      </c>
      <c r="B27" s="106" t="str">
        <f>IF(AND(A27&gt;='Mode d''emploi'!$E$24,A27&lt;='Mode d''emploi'!$F$24),'Mode d''emploi'!$G$24,IF(AND(A27&gt;='Mode d''emploi'!$E$25,A27&lt;='Mode d''emploi'!$F$25),'Mode d''emploi'!$G$25,IF(AND(A27&gt;='Mode d''emploi'!$E$26,A27&lt;='Mode d''emploi'!$F$26),'Mode d''emploi'!$G$26,IF(AND(A27&gt;='Mode d''emploi'!$E$27,A27&lt;='Mode d''emploi'!$F$27),'Mode d''emploi'!$G$27,"Erreur !..."))))</f>
        <v>Informel</v>
      </c>
      <c r="C27" s="105" t="str">
        <f>IF(AND(A27&gt;='Mode d''emploi'!$D$24,A27&lt;'Mode d''emploi'!$D$25),'Mode d''emploi'!$C$24,IF(AND(A27&gt;='Mode d''emploi'!$D$25,A27&lt;'Mode d''emploi'!$D$26),'Mode d''emploi'!$C$25,IF(AND(A27&gt;='Mode d''emploi'!$D$26,A27&lt;'Mode d''emploi'!$D$27),'Mode d''emploi'!$C$26,IF(AND(A27&gt;='Mode d''emploi'!$D$27,A27&lt;'Mode d''emploi'!$D$28),'Mode d''emploi'!$C$27,IF(A27='Mode d''emploi'!$D$28,'Mode d''emploi'!$C$28,"Erreur !...")))))</f>
        <v>Plutôt Faux</v>
      </c>
      <c r="D27" s="195" t="s">
        <v>183</v>
      </c>
      <c r="E27" s="194" t="s">
        <v>190</v>
      </c>
    </row>
    <row r="28" spans="1:7">
      <c r="A28" s="38">
        <v>0.5</v>
      </c>
      <c r="B28" s="106" t="str">
        <f>IF(AND(A28&gt;='Mode d''emploi'!$E$24,A28&lt;='Mode d''emploi'!$F$24),'Mode d''emploi'!$G$24,IF(AND(A28&gt;='Mode d''emploi'!$E$25,A28&lt;='Mode d''emploi'!$F$25),'Mode d''emploi'!$G$25,IF(AND(A28&gt;='Mode d''emploi'!$E$26,A28&lt;='Mode d''emploi'!$F$26),'Mode d''emploi'!$G$26,IF(AND(A28&gt;='Mode d''emploi'!$E$27,A28&lt;='Mode d''emploi'!$F$27),'Mode d''emploi'!$G$27,"Erreur !..."))))</f>
        <v>Informel</v>
      </c>
      <c r="C28" s="105" t="str">
        <f>IF(AND(A28&gt;='Mode d''emploi'!$D$24,A28&lt;'Mode d''emploi'!$D$25),'Mode d''emploi'!$C$24,IF(AND(A28&gt;='Mode d''emploi'!$D$25,A28&lt;'Mode d''emploi'!$D$26),'Mode d''emploi'!$C$25,IF(AND(A28&gt;='Mode d''emploi'!$D$26,A28&lt;'Mode d''emploi'!$D$27),'Mode d''emploi'!$C$26,IF(AND(A28&gt;='Mode d''emploi'!$D$27,A28&lt;'Mode d''emploi'!$D$28),'Mode d''emploi'!$C$27,IF(A28='Mode d''emploi'!$D$28,'Mode d''emploi'!$C$28,"Erreur !...")))))</f>
        <v>Plutôt Faux</v>
      </c>
      <c r="D28" s="195" t="s">
        <v>183</v>
      </c>
      <c r="E28" s="194" t="s">
        <v>190</v>
      </c>
    </row>
    <row r="29" spans="1:7">
      <c r="A29" s="38">
        <v>0.6</v>
      </c>
      <c r="B29" s="106" t="str">
        <f>IF(AND(A29&gt;='Mode d''emploi'!$E$24,A29&lt;='Mode d''emploi'!$F$24),'Mode d''emploi'!$G$24,IF(AND(A29&gt;='Mode d''emploi'!$E$25,A29&lt;='Mode d''emploi'!$F$25),'Mode d''emploi'!$G$25,IF(AND(A29&gt;='Mode d''emploi'!$E$26,A29&lt;='Mode d''emploi'!$F$26),'Mode d''emploi'!$G$26,IF(AND(A29&gt;='Mode d''emploi'!$E$27,A29&lt;='Mode d''emploi'!$F$27),'Mode d''emploi'!$G$27,"Erreur !..."))))</f>
        <v>Convaincant</v>
      </c>
      <c r="C29" s="105" t="str">
        <f>IF(AND(A29&gt;='Mode d''emploi'!$D$24,A29&lt;'Mode d''emploi'!$D$25),'Mode d''emploi'!$C$24,IF(AND(A29&gt;='Mode d''emploi'!$D$25,A29&lt;'Mode d''emploi'!$D$26),'Mode d''emploi'!$C$25,IF(AND(A29&gt;='Mode d''emploi'!$D$26,A29&lt;'Mode d''emploi'!$D$27),'Mode d''emploi'!$C$26,IF(AND(A29&gt;='Mode d''emploi'!$D$27,A29&lt;'Mode d''emploi'!$D$28),'Mode d''emploi'!$C$27,IF(A29='Mode d''emploi'!$D$28,'Mode d''emploi'!$C$28,"Erreur !...")))))</f>
        <v>Plutôt Faux</v>
      </c>
      <c r="D29" s="195" t="s">
        <v>183</v>
      </c>
      <c r="E29" s="193" t="s">
        <v>190</v>
      </c>
    </row>
    <row r="30" spans="1:7">
      <c r="A30" s="38">
        <v>0.7</v>
      </c>
      <c r="B30" s="106" t="str">
        <f>IF(AND(A30&gt;='Mode d''emploi'!$E$24,A30&lt;='Mode d''emploi'!$F$24),'Mode d''emploi'!$G$24,IF(AND(A30&gt;='Mode d''emploi'!$E$25,A30&lt;='Mode d''emploi'!$F$25),'Mode d''emploi'!$G$25,IF(AND(A30&gt;='Mode d''emploi'!$E$26,A30&lt;='Mode d''emploi'!$F$26),'Mode d''emploi'!$G$26,IF(AND(A30&gt;='Mode d''emploi'!$E$27,A30&lt;='Mode d''emploi'!$F$27),'Mode d''emploi'!$G$27,"Erreur !..."))))</f>
        <v>Convaincant</v>
      </c>
      <c r="C30" s="105" t="str">
        <f>IF(AND(A30&gt;='Mode d''emploi'!$D$24,A30&lt;'Mode d''emploi'!$D$25),'Mode d''emploi'!$C$24,IF(AND(A30&gt;='Mode d''emploi'!$D$25,A30&lt;'Mode d''emploi'!$D$26),'Mode d''emploi'!$C$25,IF(AND(A30&gt;='Mode d''emploi'!$D$26,A30&lt;'Mode d''emploi'!$D$27),'Mode d''emploi'!$C$26,IF(AND(A30&gt;='Mode d''emploi'!$D$27,A30&lt;'Mode d''emploi'!$D$28),'Mode d''emploi'!$C$27,IF(A30='Mode d''emploi'!$D$28,'Mode d''emploi'!$C$28,"Erreur !...")))))</f>
        <v>Plutôt vrai</v>
      </c>
      <c r="D30" s="189" t="s">
        <v>184</v>
      </c>
      <c r="E30" s="194" t="s">
        <v>188</v>
      </c>
    </row>
    <row r="31" spans="1:7">
      <c r="A31" s="38">
        <v>0.8</v>
      </c>
      <c r="B31" s="106" t="str">
        <f>IF(AND(A31&gt;='Mode d''emploi'!$E$24,A31&lt;='Mode d''emploi'!$F$24),'Mode d''emploi'!$G$24,IF(AND(A31&gt;='Mode d''emploi'!$E$25,A31&lt;='Mode d''emploi'!$F$25),'Mode d''emploi'!$G$25,IF(AND(A31&gt;='Mode d''emploi'!$E$26,A31&lt;='Mode d''emploi'!$F$26),'Mode d''emploi'!$G$26,IF(AND(A31&gt;='Mode d''emploi'!$E$27,A31&lt;='Mode d''emploi'!$F$27),'Mode d''emploi'!$G$27,"Erreur !..."))))</f>
        <v>Convaincant</v>
      </c>
      <c r="C31" s="105" t="str">
        <f>IF(AND(A31&gt;='Mode d''emploi'!$D$24,A31&lt;'Mode d''emploi'!$D$25),'Mode d''emploi'!$C$24,IF(AND(A31&gt;='Mode d''emploi'!$D$25,A31&lt;'Mode d''emploi'!$D$26),'Mode d''emploi'!$C$25,IF(AND(A31&gt;='Mode d''emploi'!$D$26,A31&lt;'Mode d''emploi'!$D$27),'Mode d''emploi'!$C$26,IF(AND(A31&gt;='Mode d''emploi'!$D$27,A31&lt;'Mode d''emploi'!$D$28),'Mode d''emploi'!$C$27,IF(A31='Mode d''emploi'!$D$28,'Mode d''emploi'!$C$28,"Erreur !...")))))</f>
        <v>Plutôt vrai</v>
      </c>
      <c r="D31" s="195" t="s">
        <v>184</v>
      </c>
      <c r="E31" s="194" t="s">
        <v>188</v>
      </c>
    </row>
    <row r="32" spans="1:7">
      <c r="A32" s="38">
        <v>0.9</v>
      </c>
      <c r="B32" s="106" t="str">
        <f>IF(AND(A32&gt;='Mode d''emploi'!$E$24,A32&lt;='Mode d''emploi'!$F$24),'Mode d''emploi'!$G$24,IF(AND(A32&gt;='Mode d''emploi'!$E$25,A32&lt;='Mode d''emploi'!$F$25),'Mode d''emploi'!$G$25,IF(AND(A32&gt;='Mode d''emploi'!$E$26,A32&lt;='Mode d''emploi'!$F$26),'Mode d''emploi'!$G$26,IF(AND(A32&gt;='Mode d''emploi'!$E$27,A32&lt;='Mode d''emploi'!$F$27),'Mode d''emploi'!$G$27,"Erreur !..."))))</f>
        <v>Conforme</v>
      </c>
      <c r="C32" s="105" t="str">
        <f>IF(AND(A32&gt;='Mode d''emploi'!$D$24,A32&lt;'Mode d''emploi'!$D$25),'Mode d''emploi'!$C$24,IF(AND(A32&gt;='Mode d''emploi'!$D$25,A32&lt;'Mode d''emploi'!$D$26),'Mode d''emploi'!$C$25,IF(AND(A32&gt;='Mode d''emploi'!$D$26,A32&lt;'Mode d''emploi'!$D$27),'Mode d''emploi'!$C$26,IF(AND(A32&gt;='Mode d''emploi'!$D$27,A32&lt;'Mode d''emploi'!$D$28),'Mode d''emploi'!$C$27,IF(A32='Mode d''emploi'!$D$28,'Mode d''emploi'!$C$28,"Erreur !...")))))</f>
        <v>Plutôt vrai</v>
      </c>
      <c r="D32" s="195" t="s">
        <v>184</v>
      </c>
      <c r="E32" s="194" t="s">
        <v>188</v>
      </c>
    </row>
    <row r="33" spans="1:6">
      <c r="A33" s="38">
        <v>1</v>
      </c>
      <c r="B33" s="106" t="str">
        <f>IF(AND(A33&gt;='Mode d''emploi'!$E$24,A33&lt;='Mode d''emploi'!$F$24),'Mode d''emploi'!$G$24,IF(AND(A33&gt;='Mode d''emploi'!$E$25,A33&lt;='Mode d''emploi'!$F$25),'Mode d''emploi'!$G$25,IF(AND(A33&gt;='Mode d''emploi'!$E$26,A33&lt;='Mode d''emploi'!$F$26),'Mode d''emploi'!$G$26,IF(AND(A33&gt;='Mode d''emploi'!$E$27,A33&lt;='Mode d''emploi'!$F$27),'Mode d''emploi'!$G$27,"Erreur !..."))))</f>
        <v>Conforme</v>
      </c>
      <c r="C33" s="105" t="str">
        <f>IF(AND(A33&gt;='Mode d''emploi'!$D$24,A33&lt;'Mode d''emploi'!$D$25),'Mode d''emploi'!$C$24,IF(AND(A33&gt;='Mode d''emploi'!$D$25,A33&lt;'Mode d''emploi'!$D$26),'Mode d''emploi'!$C$25,IF(AND(A33&gt;='Mode d''emploi'!$D$26,A33&lt;'Mode d''emploi'!$D$27),'Mode d''emploi'!$C$26,IF(AND(A33&gt;='Mode d''emploi'!$D$27,A33&lt;'Mode d''emploi'!$D$28),'Mode d''emploi'!$C$27,IF(A33='Mode d''emploi'!$D$28,'Mode d''emploi'!$C$28,"Erreur !...")))))</f>
        <v xml:space="preserve">Vrai </v>
      </c>
      <c r="D33" s="189" t="s">
        <v>192</v>
      </c>
      <c r="E33" s="193" t="s">
        <v>189</v>
      </c>
    </row>
    <row r="34" spans="1:6">
      <c r="D34" s="9"/>
    </row>
    <row r="35" spans="1:6" s="21" customFormat="1">
      <c r="A35" s="41" t="s">
        <v>38</v>
      </c>
      <c r="B35" s="172"/>
      <c r="C35" s="173" t="s">
        <v>177</v>
      </c>
      <c r="D35" s="174"/>
      <c r="E35" s="22"/>
      <c r="F35" s="22"/>
    </row>
    <row r="36" spans="1:6" s="21" customFormat="1">
      <c r="A36" s="39">
        <f>'Mode d''emploi'!E27</f>
        <v>0.9</v>
      </c>
      <c r="B36" s="169"/>
      <c r="C36" s="26" t="s">
        <v>175</v>
      </c>
      <c r="D36" s="171" t="s">
        <v>176</v>
      </c>
      <c r="E36" s="22"/>
      <c r="F36" s="22"/>
    </row>
    <row r="37" spans="1:6" s="177" customFormat="1" ht="15.75">
      <c r="A37" s="175"/>
      <c r="B37" s="179" t="str">
        <f>'Résultats Globaux'!B29</f>
        <v>Exigences relatives au management</v>
      </c>
      <c r="C37" s="180"/>
      <c r="D37" s="180"/>
      <c r="E37" s="178"/>
      <c r="F37" s="178"/>
    </row>
    <row r="38" spans="1:6" s="21" customFormat="1">
      <c r="A38" s="40">
        <f>$A$36</f>
        <v>0.9</v>
      </c>
      <c r="B38" s="170" t="str">
        <f>'Résultats Globaux'!B30</f>
        <v>4.1</v>
      </c>
      <c r="C38" s="23">
        <v>1</v>
      </c>
      <c r="D38" s="23">
        <v>1</v>
      </c>
      <c r="E38" s="22"/>
      <c r="F38" s="22"/>
    </row>
    <row r="39" spans="1:6" s="21" customFormat="1">
      <c r="A39" s="40">
        <f>$A$36</f>
        <v>0.9</v>
      </c>
      <c r="B39" s="170" t="str">
        <f>'Résultats Globaux'!B31</f>
        <v>4.2</v>
      </c>
      <c r="C39" s="23">
        <v>1</v>
      </c>
      <c r="D39" s="23">
        <v>0</v>
      </c>
      <c r="E39" s="22"/>
      <c r="F39" s="22"/>
    </row>
    <row r="40" spans="1:6" s="21" customFormat="1">
      <c r="A40" s="40">
        <f t="shared" ref="A40:A51" si="1">$A$36</f>
        <v>0.9</v>
      </c>
      <c r="B40" s="170" t="str">
        <f>'Résultats Globaux'!B32</f>
        <v>4.3</v>
      </c>
      <c r="C40" s="23">
        <v>1</v>
      </c>
      <c r="D40" s="23">
        <v>0</v>
      </c>
      <c r="E40" s="22"/>
      <c r="F40" s="22"/>
    </row>
    <row r="41" spans="1:6" s="21" customFormat="1">
      <c r="A41" s="40">
        <f t="shared" si="1"/>
        <v>0.9</v>
      </c>
      <c r="B41" s="170" t="str">
        <f>'Résultats Globaux'!B33</f>
        <v>4.4</v>
      </c>
      <c r="C41" s="23">
        <v>1</v>
      </c>
      <c r="D41" s="23">
        <v>0</v>
      </c>
      <c r="E41" s="22"/>
      <c r="F41" s="22"/>
    </row>
    <row r="42" spans="1:6" s="21" customFormat="1">
      <c r="A42" s="40">
        <f t="shared" si="1"/>
        <v>0.9</v>
      </c>
      <c r="B42" s="170" t="str">
        <f>'Résultats Globaux'!B34</f>
        <v>4.6</v>
      </c>
      <c r="C42" s="23">
        <v>1</v>
      </c>
      <c r="D42" s="23">
        <v>0</v>
      </c>
      <c r="E42" s="22"/>
      <c r="F42" s="22"/>
    </row>
    <row r="43" spans="1:6" s="21" customFormat="1">
      <c r="A43" s="40">
        <f t="shared" si="1"/>
        <v>0.9</v>
      </c>
      <c r="B43" s="170" t="str">
        <f>'Résultats Globaux'!B35</f>
        <v>4.7</v>
      </c>
      <c r="C43" s="23">
        <v>1</v>
      </c>
      <c r="D43" s="23">
        <v>0</v>
      </c>
      <c r="E43" s="22"/>
      <c r="F43" s="22"/>
    </row>
    <row r="44" spans="1:6" s="21" customFormat="1">
      <c r="A44" s="40">
        <f t="shared" si="1"/>
        <v>0.9</v>
      </c>
      <c r="B44" s="170" t="str">
        <f>'Résultats Globaux'!B36</f>
        <v>4.8</v>
      </c>
      <c r="C44" s="23">
        <v>1</v>
      </c>
      <c r="D44" s="23">
        <v>0</v>
      </c>
      <c r="E44" s="22"/>
      <c r="F44" s="22"/>
    </row>
    <row r="45" spans="1:6" s="21" customFormat="1">
      <c r="A45" s="40">
        <f t="shared" si="1"/>
        <v>0.9</v>
      </c>
      <c r="B45" s="170" t="str">
        <f>'Résultats Globaux'!B37</f>
        <v>4.9</v>
      </c>
      <c r="C45" s="23">
        <v>1</v>
      </c>
      <c r="D45" s="23">
        <v>0</v>
      </c>
      <c r="E45" s="22"/>
      <c r="F45" s="22"/>
    </row>
    <row r="46" spans="1:6" s="21" customFormat="1">
      <c r="A46" s="40">
        <f t="shared" si="1"/>
        <v>0.9</v>
      </c>
      <c r="B46" s="170" t="str">
        <f>'Résultats Globaux'!B38</f>
        <v>4.10</v>
      </c>
      <c r="C46" s="23">
        <v>1</v>
      </c>
      <c r="D46" s="23">
        <v>0</v>
      </c>
      <c r="E46" s="22"/>
      <c r="F46" s="22"/>
    </row>
    <row r="47" spans="1:6" s="21" customFormat="1">
      <c r="A47" s="40">
        <f t="shared" si="1"/>
        <v>0.9</v>
      </c>
      <c r="B47" s="170" t="str">
        <f>'Résultats Globaux'!B39</f>
        <v>4.11</v>
      </c>
      <c r="C47" s="23">
        <v>1</v>
      </c>
      <c r="D47" s="23">
        <v>0</v>
      </c>
      <c r="E47" s="22"/>
      <c r="F47" s="22"/>
    </row>
    <row r="48" spans="1:6" s="21" customFormat="1">
      <c r="A48" s="40">
        <f t="shared" si="1"/>
        <v>0.9</v>
      </c>
      <c r="B48" s="170" t="str">
        <f>'Résultats Globaux'!B40</f>
        <v>4.12</v>
      </c>
      <c r="C48" s="23">
        <v>1</v>
      </c>
      <c r="D48" s="23">
        <v>0</v>
      </c>
      <c r="E48" s="22"/>
      <c r="F48" s="22"/>
    </row>
    <row r="49" spans="1:6" s="21" customFormat="1">
      <c r="A49" s="40">
        <f t="shared" si="1"/>
        <v>0.9</v>
      </c>
      <c r="B49" s="170" t="str">
        <f>'Résultats Globaux'!B41</f>
        <v>4.13</v>
      </c>
      <c r="C49" s="23">
        <v>1</v>
      </c>
      <c r="D49" s="23">
        <v>0</v>
      </c>
      <c r="E49" s="22"/>
      <c r="F49" s="22"/>
    </row>
    <row r="50" spans="1:6" s="21" customFormat="1">
      <c r="A50" s="40">
        <f t="shared" si="1"/>
        <v>0.9</v>
      </c>
      <c r="B50" s="170" t="str">
        <f>'Résultats Globaux'!B42</f>
        <v>4.14</v>
      </c>
      <c r="C50" s="23">
        <v>1</v>
      </c>
      <c r="D50" s="23">
        <v>0</v>
      </c>
      <c r="E50" s="22"/>
      <c r="F50" s="22"/>
    </row>
    <row r="51" spans="1:6" s="21" customFormat="1">
      <c r="A51" s="40">
        <f t="shared" si="1"/>
        <v>0.9</v>
      </c>
      <c r="B51" s="170" t="str">
        <f>'Résultats Globaux'!B43</f>
        <v>4.15</v>
      </c>
      <c r="C51" s="23">
        <v>1</v>
      </c>
      <c r="D51" s="23">
        <v>0</v>
      </c>
      <c r="E51" s="22"/>
      <c r="F51" s="22"/>
    </row>
    <row r="52" spans="1:6" s="177" customFormat="1" ht="15.75">
      <c r="A52" s="175"/>
      <c r="B52" s="176" t="str">
        <f>'Résultats Globaux'!B44</f>
        <v>Exigences techniques</v>
      </c>
      <c r="E52" s="178"/>
      <c r="F52" s="178"/>
    </row>
    <row r="53" spans="1:6" s="21" customFormat="1">
      <c r="A53" s="40">
        <f t="shared" ref="A53:A60" si="2">$A$36</f>
        <v>0.9</v>
      </c>
      <c r="B53" s="170" t="str">
        <f>'Résultats Globaux'!B45</f>
        <v>5.1</v>
      </c>
      <c r="C53" s="23">
        <v>1</v>
      </c>
      <c r="D53" s="23">
        <v>1</v>
      </c>
      <c r="E53" s="22"/>
      <c r="F53" s="22"/>
    </row>
    <row r="54" spans="1:6" s="21" customFormat="1">
      <c r="A54" s="40">
        <f t="shared" si="2"/>
        <v>0.9</v>
      </c>
      <c r="B54" s="170" t="str">
        <f>'Résultats Globaux'!B46</f>
        <v>5.2</v>
      </c>
      <c r="C54" s="23">
        <v>0</v>
      </c>
      <c r="D54" s="23">
        <v>1</v>
      </c>
      <c r="E54" s="22"/>
      <c r="F54" s="22"/>
    </row>
    <row r="55" spans="1:6" s="21" customFormat="1">
      <c r="A55" s="40">
        <f t="shared" si="2"/>
        <v>0.9</v>
      </c>
      <c r="B55" s="170" t="str">
        <f>'Résultats Globaux'!B47</f>
        <v>5.3</v>
      </c>
      <c r="C55" s="23">
        <v>0</v>
      </c>
      <c r="D55" s="23">
        <v>1</v>
      </c>
      <c r="E55" s="22"/>
      <c r="F55" s="22"/>
    </row>
    <row r="56" spans="1:6" s="21" customFormat="1">
      <c r="A56" s="40">
        <f t="shared" si="2"/>
        <v>0.9</v>
      </c>
      <c r="B56" s="170" t="str">
        <f>'Résultats Globaux'!B48</f>
        <v>5.4</v>
      </c>
      <c r="C56" s="23">
        <v>0</v>
      </c>
      <c r="D56" s="23">
        <v>1</v>
      </c>
      <c r="E56" s="22"/>
      <c r="F56" s="22"/>
    </row>
    <row r="57" spans="1:6" s="21" customFormat="1">
      <c r="A57" s="40">
        <f t="shared" si="2"/>
        <v>0.9</v>
      </c>
      <c r="B57" s="170" t="str">
        <f>'Résultats Globaux'!B49</f>
        <v>5.5</v>
      </c>
      <c r="C57" s="23">
        <v>0</v>
      </c>
      <c r="D57" s="23">
        <v>1</v>
      </c>
      <c r="E57" s="22"/>
      <c r="F57" s="22"/>
    </row>
    <row r="58" spans="1:6" s="21" customFormat="1">
      <c r="A58" s="40">
        <f t="shared" si="2"/>
        <v>0.9</v>
      </c>
      <c r="B58" s="170" t="str">
        <f>'Résultats Globaux'!B50</f>
        <v>5.6</v>
      </c>
      <c r="C58" s="23">
        <v>0</v>
      </c>
      <c r="D58" s="23">
        <v>1</v>
      </c>
      <c r="E58" s="22"/>
      <c r="F58" s="22"/>
    </row>
    <row r="59" spans="1:6" s="21" customFormat="1">
      <c r="A59" s="40">
        <f t="shared" si="2"/>
        <v>0.9</v>
      </c>
      <c r="B59" s="170" t="str">
        <f>'Résultats Globaux'!B51</f>
        <v>5.7</v>
      </c>
      <c r="C59" s="23">
        <v>0</v>
      </c>
      <c r="D59" s="23">
        <v>1</v>
      </c>
      <c r="E59" s="22"/>
      <c r="F59" s="22"/>
    </row>
    <row r="60" spans="1:6" s="21" customFormat="1">
      <c r="A60" s="40">
        <f t="shared" si="2"/>
        <v>0.9</v>
      </c>
      <c r="B60" s="170" t="str">
        <f>'Résultats Globaux'!B52</f>
        <v>5.8</v>
      </c>
      <c r="C60" s="23">
        <v>0</v>
      </c>
      <c r="D60" s="23">
        <v>1</v>
      </c>
      <c r="E60" s="22"/>
      <c r="F60" s="22"/>
    </row>
  </sheetData>
  <sheetProtection sheet="1" objects="1" scenarios="1" selectLockedCells="1" selectUnlockedCells="1"/>
  <sortState ref="A4:F6">
    <sortCondition ref="A3"/>
  </sortState>
  <mergeCells count="1">
    <mergeCell ref="D19:E19"/>
  </mergeCells>
  <phoneticPr fontId="37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16</vt:i4>
      </vt:variant>
    </vt:vector>
  </HeadingPairs>
  <TitlesOfParts>
    <vt:vector size="25" baseType="lpstr">
      <vt:lpstr>Mode d'emploi</vt:lpstr>
      <vt:lpstr>Evaluation</vt:lpstr>
      <vt:lpstr>Résultats Globaux</vt:lpstr>
      <vt:lpstr>Résultats par Article</vt:lpstr>
      <vt:lpstr>Maîtrise documentaire</vt:lpstr>
      <vt:lpstr>Déclaration ISO 17050</vt:lpstr>
      <vt:lpstr>Cartographie des processus</vt:lpstr>
      <vt:lpstr>Retroplanning</vt:lpstr>
      <vt:lpstr>Utilitaires</vt:lpstr>
      <vt:lpstr>Choix_de__VÉRACITÉ</vt:lpstr>
      <vt:lpstr>'Cartographie des processus'!Impression_des_titres</vt:lpstr>
      <vt:lpstr>Evaluation!Impression_des_titres</vt:lpstr>
      <vt:lpstr>'Maîtrise documentaire'!Impression_des_titres</vt:lpstr>
      <vt:lpstr>'Résultats Globaux'!Impression_des_titres</vt:lpstr>
      <vt:lpstr>'Résultats par Article'!Impression_des_titres</vt:lpstr>
      <vt:lpstr>Retroplanning!Impression_des_titres</vt:lpstr>
      <vt:lpstr>liste</vt:lpstr>
      <vt:lpstr>'Cartographie des processus'!Zone_d_impression</vt:lpstr>
      <vt:lpstr>'Déclaration ISO 17050'!Zone_d_impression</vt:lpstr>
      <vt:lpstr>Evaluation!Zone_d_impression</vt:lpstr>
      <vt:lpstr>'Maîtrise documentaire'!Zone_d_impression</vt:lpstr>
      <vt:lpstr>'Mode d''emploi'!Zone_d_impression</vt:lpstr>
      <vt:lpstr>'Résultats Globaux'!Zone_d_impression</vt:lpstr>
      <vt:lpstr>'Résultats par Article'!Zone_d_impression</vt:lpstr>
      <vt:lpstr>Retroplanning!Zone_d_impression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GOSSIN GEORGIE</cp:lastModifiedBy>
  <cp:lastPrinted>2020-07-07T13:06:05Z</cp:lastPrinted>
  <dcterms:created xsi:type="dcterms:W3CDTF">2017-02-08T20:21:22Z</dcterms:created>
  <dcterms:modified xsi:type="dcterms:W3CDTF">2020-07-08T09:47:06Z</dcterms:modified>
</cp:coreProperties>
</file>