
<file path=[Content_Types].xml><?xml version="1.0" encoding="utf-8"?>
<Types xmlns="http://schemas.openxmlformats.org/package/2006/content-types">
  <Default Extension="xml" ContentType="application/xml"/>
  <Default Extension="rels" ContentType="application/vnd.openxmlformats-package.relationships+xml"/>
  <Default Extension="emf" ContentType="image/x-emf"/>
  <Default Extension="vml" ContentType="application/vnd.openxmlformats-officedocument.vmlDrawing"/>
  <Default Extension="wdp" ContentType="image/vnd.ms-photo"/>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9005"/>
  <workbookPr showInkAnnotation="0" codeName="ThisWorkbook" autoCompressPictures="0"/>
  <mc:AlternateContent xmlns:mc="http://schemas.openxmlformats.org/markup-compatibility/2006">
    <mc:Choice Requires="x15">
      <x15ac:absPath xmlns:x15ac="http://schemas.microsoft.com/office/spreadsheetml/2010/11/ac" url="/Users/Gil/Documents/Sites_Web/master_ids/wordpress/publications/articles/2018/"/>
    </mc:Choice>
  </mc:AlternateContent>
  <bookViews>
    <workbookView xWindow="640" yWindow="460" windowWidth="21400" windowHeight="20400" tabRatio="901"/>
  </bookViews>
  <sheets>
    <sheet name="INFORMATION" sheetId="2" r:id="rId1"/>
    <sheet name="Conseils" sheetId="28" r:id="rId2"/>
    <sheet name="Recommandations" sheetId="32" r:id="rId3"/>
    <sheet name="Résultats" sheetId="33" r:id="rId4"/>
    <sheet name="Détaillé" sheetId="27" r:id="rId5"/>
    <sheet name="Déclaration" sheetId="29" r:id="rId6"/>
  </sheets>
  <definedNames>
    <definedName name="_xlnm._FilterDatabase" localSheetId="2" hidden="1">Recommandations!$B$12:$G$12</definedName>
    <definedName name="Choix_de__VÉRACITÉ" localSheetId="2">Recommandations!$D$14</definedName>
    <definedName name="Choix_de__VÉRACITÉ" localSheetId="3">#REF!</definedName>
    <definedName name="Choix_de__VÉRACITÉ">#REF!</definedName>
    <definedName name="_xlnm.Criteria" localSheetId="1">#REF!</definedName>
    <definedName name="_xlnm.Criteria" localSheetId="3">Résultats!$B$2:$B$5</definedName>
    <definedName name="_xlnm.Criteria">#REF!</definedName>
    <definedName name="_xlnm.Print_Titles" localSheetId="4">Détaillé!$2:$6</definedName>
    <definedName name="_xlnm.Print_Titles" localSheetId="2">Recommandations!$10:$10</definedName>
    <definedName name="_xlnm.Print_Titles" localSheetId="3">Résultats!$1:$6</definedName>
    <definedName name="Recherche1" localSheetId="1">#REF!</definedName>
    <definedName name="Recherche1" localSheetId="3">Résultats!$B$2:$C$5</definedName>
    <definedName name="Recherche1">#REF!</definedName>
    <definedName name="_xlnm.Print_Area" localSheetId="1">Conseils!$A$1:$F$70</definedName>
    <definedName name="_xlnm.Print_Area" localSheetId="5">Déclaration!$A$1:$G$35</definedName>
    <definedName name="_xlnm.Print_Area" localSheetId="4">Détaillé!$B$1:$I$33</definedName>
    <definedName name="_xlnm.Print_Area" localSheetId="0">INFORMATION!$A$1:$I$27</definedName>
    <definedName name="_xlnm.Print_Area" localSheetId="2">Recommandations!$B$1:$G$72</definedName>
    <definedName name="_xlnm.Print_Area" localSheetId="3">Résultats!$B$1:$I$47</definedName>
  </definedNames>
  <calcPr calcId="15251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F72" i="32" l="1"/>
  <c r="F71" i="32"/>
  <c r="F70" i="32"/>
  <c r="F69" i="32"/>
  <c r="F68" i="32"/>
  <c r="F65" i="32"/>
  <c r="F64" i="32"/>
  <c r="F63" i="32"/>
  <c r="F61" i="32"/>
  <c r="F60" i="32"/>
  <c r="F59" i="32"/>
  <c r="F58" i="32"/>
  <c r="F57" i="32"/>
  <c r="F56" i="32"/>
  <c r="F55" i="32"/>
  <c r="F52" i="32"/>
  <c r="F51" i="32"/>
  <c r="F50" i="32"/>
  <c r="F49" i="32"/>
  <c r="F47" i="32"/>
  <c r="F46" i="32"/>
  <c r="F44" i="32"/>
  <c r="F43" i="32"/>
  <c r="F42" i="32"/>
  <c r="F41" i="32"/>
  <c r="F39" i="32"/>
  <c r="F38" i="32"/>
  <c r="F37" i="32"/>
  <c r="F34" i="32"/>
  <c r="F32" i="32"/>
  <c r="F31" i="32"/>
  <c r="F30" i="32"/>
  <c r="F29" i="32"/>
  <c r="F28" i="32"/>
  <c r="F26" i="32"/>
  <c r="F25" i="32"/>
  <c r="F24" i="32"/>
  <c r="F22" i="32"/>
  <c r="F21" i="32"/>
  <c r="F20" i="32"/>
  <c r="F19" i="32"/>
  <c r="F18" i="32"/>
  <c r="F17" i="32"/>
  <c r="F16" i="32"/>
  <c r="F15" i="32"/>
  <c r="F14" i="32"/>
  <c r="K14" i="32"/>
  <c r="C8" i="27"/>
  <c r="D8" i="27"/>
  <c r="A4" i="28"/>
  <c r="A3" i="29"/>
  <c r="F31" i="29"/>
  <c r="D31" i="29"/>
  <c r="D33" i="29"/>
  <c r="D28" i="29"/>
  <c r="D26" i="29"/>
  <c r="F12" i="29"/>
  <c r="A12" i="29"/>
  <c r="A8" i="29"/>
  <c r="A1" i="29"/>
  <c r="A15" i="2"/>
  <c r="D6" i="29"/>
  <c r="A6" i="29"/>
  <c r="R17" i="33"/>
  <c r="M24" i="2"/>
  <c r="F20" i="2"/>
  <c r="F21" i="2"/>
  <c r="D21" i="2"/>
  <c r="F22" i="2"/>
  <c r="D22" i="2"/>
  <c r="B2" i="27"/>
  <c r="L13" i="32"/>
  <c r="L14" i="32"/>
  <c r="M14" i="33"/>
  <c r="R14" i="33"/>
  <c r="B2" i="33"/>
  <c r="B4" i="2"/>
  <c r="B2" i="32"/>
  <c r="C27" i="27"/>
  <c r="C18" i="27"/>
  <c r="D27" i="27"/>
  <c r="D18" i="27"/>
  <c r="D26" i="27"/>
  <c r="C26" i="27"/>
  <c r="D17" i="27"/>
  <c r="C17" i="27"/>
  <c r="H5" i="27"/>
  <c r="H4" i="27"/>
  <c r="G4" i="27"/>
  <c r="G5" i="27"/>
  <c r="G6" i="27"/>
  <c r="F6" i="27"/>
  <c r="F4" i="27"/>
  <c r="G4" i="33"/>
  <c r="C47" i="33"/>
  <c r="D47" i="33"/>
  <c r="C46" i="33"/>
  <c r="D46" i="33"/>
  <c r="C45" i="33"/>
  <c r="D45" i="33"/>
  <c r="C44" i="33"/>
  <c r="B15" i="29"/>
  <c r="B44" i="33"/>
  <c r="A15" i="29"/>
  <c r="C43" i="33"/>
  <c r="D43" i="33"/>
  <c r="C42" i="33"/>
  <c r="D42" i="33"/>
  <c r="C41" i="33"/>
  <c r="D41" i="33"/>
  <c r="C40" i="33"/>
  <c r="D40" i="33"/>
  <c r="C39" i="33"/>
  <c r="B14" i="29"/>
  <c r="B39" i="33"/>
  <c r="C38" i="33"/>
  <c r="D38" i="33"/>
  <c r="C37" i="33"/>
  <c r="D37" i="33"/>
  <c r="C36" i="33"/>
  <c r="D36" i="33"/>
  <c r="C35" i="33"/>
  <c r="D35" i="33"/>
  <c r="C34" i="33"/>
  <c r="B13" i="29"/>
  <c r="B34" i="33"/>
  <c r="T32" i="33"/>
  <c r="O32" i="33"/>
  <c r="R16" i="33"/>
  <c r="M16" i="33"/>
  <c r="R15" i="33"/>
  <c r="M15" i="33"/>
  <c r="R13" i="33"/>
  <c r="M13" i="33"/>
  <c r="G6" i="33"/>
  <c r="F6" i="33"/>
  <c r="E6" i="33"/>
  <c r="D6" i="33"/>
  <c r="H5" i="33"/>
  <c r="G5" i="33"/>
  <c r="D5" i="33"/>
  <c r="B5" i="33"/>
  <c r="H4" i="33"/>
  <c r="F4" i="33"/>
  <c r="D4" i="33"/>
  <c r="B4" i="33"/>
  <c r="B1" i="33"/>
  <c r="T37" i="33"/>
  <c r="T43" i="33"/>
  <c r="T47" i="33"/>
  <c r="N32" i="33"/>
  <c r="A14" i="29"/>
  <c r="M32" i="33"/>
  <c r="A13" i="29"/>
  <c r="T42" i="33"/>
  <c r="T41" i="33"/>
  <c r="T40" i="33"/>
  <c r="T45" i="33"/>
  <c r="T36" i="33"/>
  <c r="T38" i="33"/>
  <c r="T46" i="33"/>
  <c r="T35" i="33"/>
  <c r="L72" i="32"/>
  <c r="L44" i="32"/>
  <c r="L43" i="32"/>
  <c r="L42" i="32"/>
  <c r="L39" i="32"/>
  <c r="L38" i="32"/>
  <c r="L34" i="32"/>
  <c r="K33" i="32"/>
  <c r="L32" i="32"/>
  <c r="L31" i="32"/>
  <c r="L30" i="32"/>
  <c r="L29" i="32"/>
  <c r="L28" i="32"/>
  <c r="K27" i="32"/>
  <c r="L26" i="32"/>
  <c r="L25" i="32"/>
  <c r="L24" i="32"/>
  <c r="K24" i="32"/>
  <c r="K23" i="32"/>
  <c r="K15" i="32"/>
  <c r="K16" i="32"/>
  <c r="K17" i="32"/>
  <c r="K18" i="32"/>
  <c r="K19" i="32"/>
  <c r="K20" i="32"/>
  <c r="K21" i="32"/>
  <c r="K22" i="32"/>
  <c r="L71" i="32"/>
  <c r="L70" i="32"/>
  <c r="L69" i="32"/>
  <c r="L68" i="32"/>
  <c r="L67" i="32"/>
  <c r="L65" i="32"/>
  <c r="L64" i="32"/>
  <c r="L63" i="32"/>
  <c r="L61" i="32"/>
  <c r="L60" i="32"/>
  <c r="L59" i="32"/>
  <c r="L58" i="32"/>
  <c r="L57" i="32"/>
  <c r="L56" i="32"/>
  <c r="L55" i="32"/>
  <c r="W53" i="32"/>
  <c r="L52" i="32"/>
  <c r="L51" i="32"/>
  <c r="L50" i="32"/>
  <c r="L49" i="32"/>
  <c r="L47" i="32"/>
  <c r="L46" i="32"/>
  <c r="L41" i="32"/>
  <c r="L37" i="32"/>
  <c r="W35" i="32"/>
  <c r="L22" i="32"/>
  <c r="L21" i="32"/>
  <c r="L20" i="32"/>
  <c r="L19" i="32"/>
  <c r="L18" i="32"/>
  <c r="L17" i="32"/>
  <c r="L16" i="32"/>
  <c r="L15" i="32"/>
  <c r="O14" i="32"/>
  <c r="O13" i="32"/>
  <c r="W11" i="32"/>
  <c r="D3" i="32"/>
  <c r="B3" i="32"/>
  <c r="B1" i="32"/>
  <c r="M22" i="2"/>
  <c r="M23" i="2"/>
  <c r="M19" i="2"/>
  <c r="M20" i="2"/>
  <c r="B1" i="27"/>
  <c r="B4" i="27"/>
  <c r="D4" i="27"/>
  <c r="B5" i="27"/>
  <c r="D5" i="27"/>
  <c r="D6" i="27"/>
  <c r="E6" i="27"/>
  <c r="O16" i="32"/>
  <c r="O15" i="32"/>
  <c r="O19" i="32"/>
  <c r="O17" i="32"/>
  <c r="O21" i="32"/>
  <c r="O18" i="32"/>
  <c r="O22" i="32"/>
  <c r="M69" i="32"/>
  <c r="M64" i="32"/>
  <c r="M59" i="32"/>
  <c r="M55" i="32"/>
  <c r="M49" i="32"/>
  <c r="M43" i="32"/>
  <c r="M38" i="32"/>
  <c r="M31" i="32"/>
  <c r="M26" i="32"/>
  <c r="M21" i="32"/>
  <c r="M16" i="32"/>
  <c r="M20" i="32"/>
  <c r="M50" i="32"/>
  <c r="M32" i="32"/>
  <c r="M17" i="32"/>
  <c r="M72" i="32"/>
  <c r="M68" i="32"/>
  <c r="M63" i="32"/>
  <c r="M58" i="32"/>
  <c r="M52" i="32"/>
  <c r="M47" i="32"/>
  <c r="M42" i="32"/>
  <c r="M37" i="32"/>
  <c r="M30" i="32"/>
  <c r="M25" i="32"/>
  <c r="M19" i="32"/>
  <c r="M15" i="32"/>
  <c r="M44" i="32"/>
  <c r="M22" i="32"/>
  <c r="M71" i="32"/>
  <c r="M67" i="32"/>
  <c r="F67" i="32"/>
  <c r="M61" i="32"/>
  <c r="M57" i="32"/>
  <c r="M51" i="32"/>
  <c r="M46" i="32"/>
  <c r="M41" i="32"/>
  <c r="M34" i="32"/>
  <c r="M29" i="32"/>
  <c r="M24" i="32"/>
  <c r="M18" i="32"/>
  <c r="M14" i="32"/>
  <c r="M70" i="32"/>
  <c r="M65" i="32"/>
  <c r="M60" i="32"/>
  <c r="M56" i="32"/>
  <c r="M39" i="32"/>
  <c r="M28" i="32"/>
  <c r="M13" i="32"/>
  <c r="F13" i="32"/>
  <c r="O41" i="32"/>
  <c r="P42" i="32"/>
  <c r="O49" i="32"/>
  <c r="O26" i="32"/>
  <c r="O30" i="32"/>
  <c r="O34" i="32"/>
  <c r="P34" i="32"/>
  <c r="P33" i="32"/>
  <c r="O43" i="32"/>
  <c r="O52" i="32"/>
  <c r="O25" i="32"/>
  <c r="O46" i="32"/>
  <c r="O50" i="32"/>
  <c r="P50" i="32"/>
  <c r="O31" i="32"/>
  <c r="O38" i="32"/>
  <c r="O44" i="32"/>
  <c r="O29" i="32"/>
  <c r="O42" i="32"/>
  <c r="O37" i="32"/>
  <c r="O47" i="32"/>
  <c r="P47" i="32"/>
  <c r="O51" i="32"/>
  <c r="O24" i="32"/>
  <c r="P25" i="32"/>
  <c r="O28" i="32"/>
  <c r="O32" i="32"/>
  <c r="O39" i="32"/>
  <c r="O61" i="32"/>
  <c r="O58" i="32"/>
  <c r="O63" i="32"/>
  <c r="O68" i="32"/>
  <c r="O71" i="32"/>
  <c r="O55" i="32"/>
  <c r="O59" i="32"/>
  <c r="O64" i="32"/>
  <c r="O69" i="32"/>
  <c r="O57" i="32"/>
  <c r="P60" i="32"/>
  <c r="O67" i="32"/>
  <c r="O56" i="32"/>
  <c r="O60" i="32"/>
  <c r="O65" i="32"/>
  <c r="O70" i="32"/>
  <c r="P67" i="32"/>
  <c r="O72" i="32"/>
  <c r="O20" i="32"/>
  <c r="K25" i="32"/>
  <c r="P49" i="32"/>
  <c r="N34" i="32"/>
  <c r="E34" i="32"/>
  <c r="N22" i="32"/>
  <c r="E22" i="32"/>
  <c r="N26" i="32"/>
  <c r="E26" i="32"/>
  <c r="N18" i="32"/>
  <c r="E18" i="32"/>
  <c r="N41" i="32"/>
  <c r="E41" i="32"/>
  <c r="N44" i="32"/>
  <c r="E44" i="32"/>
  <c r="N30" i="32"/>
  <c r="E30" i="32"/>
  <c r="N52" i="32"/>
  <c r="E52" i="32"/>
  <c r="N31" i="32"/>
  <c r="E31" i="32"/>
  <c r="N47" i="32"/>
  <c r="E47" i="32"/>
  <c r="N28" i="32"/>
  <c r="E28" i="32"/>
  <c r="N24" i="32"/>
  <c r="E24" i="32"/>
  <c r="N46" i="32"/>
  <c r="E46" i="32"/>
  <c r="N15" i="32"/>
  <c r="E15" i="32"/>
  <c r="N37" i="32"/>
  <c r="E37" i="32"/>
  <c r="N17" i="32"/>
  <c r="E17" i="32"/>
  <c r="N16" i="32"/>
  <c r="E16" i="32"/>
  <c r="N38" i="32"/>
  <c r="E38" i="32"/>
  <c r="N14" i="32"/>
  <c r="E14" i="32"/>
  <c r="N25" i="32"/>
  <c r="N50" i="32"/>
  <c r="E50" i="32"/>
  <c r="N49" i="32"/>
  <c r="E49" i="32"/>
  <c r="N39" i="32"/>
  <c r="E39" i="32"/>
  <c r="N29" i="32"/>
  <c r="E29" i="32"/>
  <c r="N51" i="32"/>
  <c r="E51" i="32"/>
  <c r="N19" i="32"/>
  <c r="E19" i="32"/>
  <c r="N42" i="32"/>
  <c r="N32" i="32"/>
  <c r="E32" i="32"/>
  <c r="N21" i="32"/>
  <c r="E21" i="32"/>
  <c r="N43" i="32"/>
  <c r="E43" i="32"/>
  <c r="N13" i="32"/>
  <c r="E13" i="32"/>
  <c r="N68" i="32"/>
  <c r="E68" i="32"/>
  <c r="N69" i="32"/>
  <c r="E69" i="32"/>
  <c r="N72" i="32"/>
  <c r="E72" i="32"/>
  <c r="N67" i="32"/>
  <c r="E67" i="32"/>
  <c r="N70" i="32"/>
  <c r="E70" i="32"/>
  <c r="N71" i="32"/>
  <c r="E71" i="32"/>
  <c r="N65" i="32"/>
  <c r="E65" i="32"/>
  <c r="N63" i="32"/>
  <c r="E63" i="32"/>
  <c r="N64" i="32"/>
  <c r="E64" i="32"/>
  <c r="N56" i="32"/>
  <c r="E56" i="32"/>
  <c r="N60" i="32"/>
  <c r="E60" i="32"/>
  <c r="N59" i="32"/>
  <c r="E59" i="32"/>
  <c r="N57" i="32"/>
  <c r="E57" i="32"/>
  <c r="N61" i="32"/>
  <c r="E61" i="32"/>
  <c r="N55" i="32"/>
  <c r="E55" i="32"/>
  <c r="N58" i="32"/>
  <c r="E58" i="32"/>
  <c r="P43" i="32"/>
  <c r="Q43" i="32"/>
  <c r="P69" i="32"/>
  <c r="P59" i="32"/>
  <c r="P56" i="32"/>
  <c r="P61" i="32"/>
  <c r="P52" i="32"/>
  <c r="Q52" i="32"/>
  <c r="P51" i="32"/>
  <c r="Q51" i="32"/>
  <c r="P14" i="32"/>
  <c r="P21" i="32"/>
  <c r="P13" i="32"/>
  <c r="P15" i="32"/>
  <c r="P18" i="32"/>
  <c r="P20" i="32"/>
  <c r="P17" i="32"/>
  <c r="Q17" i="32"/>
  <c r="P19" i="32"/>
  <c r="P16" i="32"/>
  <c r="P22" i="32"/>
  <c r="N20" i="32"/>
  <c r="E20" i="32"/>
  <c r="P65" i="32"/>
  <c r="Q65" i="32"/>
  <c r="P39" i="32"/>
  <c r="P46" i="32"/>
  <c r="P45" i="32"/>
  <c r="P26" i="32"/>
  <c r="P38" i="32"/>
  <c r="P41" i="32"/>
  <c r="P31" i="32"/>
  <c r="P30" i="32"/>
  <c r="P28" i="32"/>
  <c r="P37" i="32"/>
  <c r="P29" i="32"/>
  <c r="P24" i="32"/>
  <c r="P44" i="32"/>
  <c r="P32" i="32"/>
  <c r="P58" i="32"/>
  <c r="P63" i="32"/>
  <c r="P57" i="32"/>
  <c r="P71" i="32"/>
  <c r="P64" i="32"/>
  <c r="Q64" i="32"/>
  <c r="P55" i="32"/>
  <c r="P72" i="32"/>
  <c r="P68" i="32"/>
  <c r="P70" i="32"/>
  <c r="Q70" i="32"/>
  <c r="S14" i="33"/>
  <c r="S16" i="33"/>
  <c r="S13" i="33"/>
  <c r="S17" i="33"/>
  <c r="B13" i="33"/>
  <c r="S15" i="33"/>
  <c r="K26" i="32"/>
  <c r="K28" i="32"/>
  <c r="K29" i="32"/>
  <c r="K30" i="32"/>
  <c r="K31" i="32"/>
  <c r="K32" i="32"/>
  <c r="K34" i="32"/>
  <c r="K37" i="32"/>
  <c r="K38" i="32"/>
  <c r="K39" i="32"/>
  <c r="K41" i="32"/>
  <c r="K42" i="32"/>
  <c r="K43" i="32"/>
  <c r="K44" i="32"/>
  <c r="K46" i="32"/>
  <c r="K47" i="32"/>
  <c r="K49" i="32"/>
  <c r="K50" i="32"/>
  <c r="K51" i="32"/>
  <c r="K52" i="32"/>
  <c r="K55" i="32"/>
  <c r="K56" i="32"/>
  <c r="K57" i="32"/>
  <c r="K58" i="32"/>
  <c r="K59" i="32"/>
  <c r="K60" i="32"/>
  <c r="K61" i="32"/>
  <c r="K63" i="32"/>
  <c r="K64" i="32"/>
  <c r="K65" i="32"/>
  <c r="K67" i="32"/>
  <c r="K68" i="32"/>
  <c r="K69" i="32"/>
  <c r="K70" i="32"/>
  <c r="K71" i="32"/>
  <c r="K72" i="32"/>
  <c r="Q26" i="32"/>
  <c r="Q42" i="32"/>
  <c r="E42" i="32"/>
  <c r="Q25" i="32"/>
  <c r="E25" i="32"/>
  <c r="Q22" i="32"/>
  <c r="Q15" i="32"/>
  <c r="Q50" i="32"/>
  <c r="Q72" i="32"/>
  <c r="Q31" i="32"/>
  <c r="Q49" i="32"/>
  <c r="Q63" i="32"/>
  <c r="Q62" i="32"/>
  <c r="Q69" i="32"/>
  <c r="Q67" i="32"/>
  <c r="Q30" i="32"/>
  <c r="Q21" i="32"/>
  <c r="Q68" i="32"/>
  <c r="Q34" i="32"/>
  <c r="Q33" i="32"/>
  <c r="R33" i="32"/>
  <c r="Q39" i="32"/>
  <c r="Q16" i="32"/>
  <c r="Q18" i="32"/>
  <c r="Q14" i="32"/>
  <c r="Q71" i="32"/>
  <c r="Q47" i="32"/>
  <c r="Q38" i="32"/>
  <c r="Q32" i="32"/>
  <c r="Q19" i="32"/>
  <c r="Q58" i="32"/>
  <c r="Q61" i="32"/>
  <c r="Q13" i="32"/>
  <c r="Q57" i="32"/>
  <c r="P48" i="32"/>
  <c r="P40" i="32"/>
  <c r="P36" i="32"/>
  <c r="Q28" i="32"/>
  <c r="P27" i="32"/>
  <c r="Q20" i="32"/>
  <c r="Q55" i="32"/>
  <c r="Q37" i="32"/>
  <c r="P23" i="32"/>
  <c r="Q44" i="32"/>
  <c r="Q46" i="32"/>
  <c r="Q29" i="32"/>
  <c r="Q41" i="32"/>
  <c r="Q24" i="32"/>
  <c r="P62" i="32"/>
  <c r="U12" i="33"/>
  <c r="B9" i="33"/>
  <c r="P54" i="32"/>
  <c r="P66" i="32"/>
  <c r="S12" i="33"/>
  <c r="P12" i="32"/>
  <c r="Q56" i="32"/>
  <c r="Q59" i="32"/>
  <c r="Q60" i="32"/>
  <c r="Q23" i="32"/>
  <c r="Q66" i="32"/>
  <c r="R66" i="32"/>
  <c r="Q48" i="32"/>
  <c r="Q36" i="32"/>
  <c r="R36" i="32"/>
  <c r="S36" i="32"/>
  <c r="Q45" i="32"/>
  <c r="R45" i="32"/>
  <c r="S45" i="32"/>
  <c r="Q12" i="32"/>
  <c r="R12" i="32"/>
  <c r="S12" i="32"/>
  <c r="Q27" i="32"/>
  <c r="R27" i="32"/>
  <c r="Q40" i="32"/>
  <c r="R40" i="32"/>
  <c r="D33" i="32"/>
  <c r="E33" i="32"/>
  <c r="S33" i="32"/>
  <c r="R62" i="32"/>
  <c r="D62" i="32"/>
  <c r="E62" i="32"/>
  <c r="R48" i="32"/>
  <c r="R23" i="32"/>
  <c r="P12" i="33"/>
  <c r="V13" i="33"/>
  <c r="T12" i="33"/>
  <c r="B14" i="33"/>
  <c r="V12" i="33"/>
  <c r="Q54" i="32"/>
  <c r="D45" i="32"/>
  <c r="D36" i="32"/>
  <c r="G38" i="33"/>
  <c r="F33" i="32"/>
  <c r="G46" i="33"/>
  <c r="D40" i="32"/>
  <c r="E40" i="32"/>
  <c r="S40" i="32"/>
  <c r="D48" i="32"/>
  <c r="E48" i="32"/>
  <c r="S48" i="32"/>
  <c r="D27" i="32"/>
  <c r="E27" i="32"/>
  <c r="S27" i="32"/>
  <c r="S62" i="32"/>
  <c r="D66" i="32"/>
  <c r="E66" i="32"/>
  <c r="S66" i="32"/>
  <c r="D23" i="32"/>
  <c r="E23" i="32"/>
  <c r="S23" i="32"/>
  <c r="R54" i="32"/>
  <c r="V14" i="33"/>
  <c r="G40" i="33"/>
  <c r="E36" i="32"/>
  <c r="G42" i="33"/>
  <c r="E45" i="32"/>
  <c r="F45" i="32"/>
  <c r="I42" i="33"/>
  <c r="T45" i="32"/>
  <c r="U45" i="32"/>
  <c r="F36" i="32"/>
  <c r="T27" i="32"/>
  <c r="U27" i="32"/>
  <c r="I38" i="33"/>
  <c r="I40" i="33"/>
  <c r="H46" i="33"/>
  <c r="F62" i="32"/>
  <c r="I46" i="33"/>
  <c r="G36" i="33"/>
  <c r="F23" i="32"/>
  <c r="G43" i="33"/>
  <c r="H38" i="33"/>
  <c r="H40" i="33"/>
  <c r="G37" i="33"/>
  <c r="F27" i="32"/>
  <c r="G41" i="33"/>
  <c r="F40" i="32"/>
  <c r="G47" i="33"/>
  <c r="T12" i="32"/>
  <c r="U12" i="32"/>
  <c r="T33" i="32"/>
  <c r="U33" i="32"/>
  <c r="T36" i="32"/>
  <c r="U36" i="32"/>
  <c r="T48" i="32"/>
  <c r="U48" i="32"/>
  <c r="T40" i="32"/>
  <c r="U40" i="32"/>
  <c r="S54" i="32"/>
  <c r="T66" i="32"/>
  <c r="U66" i="32"/>
  <c r="D54" i="32"/>
  <c r="E54" i="32"/>
  <c r="F54" i="32"/>
  <c r="T23" i="32"/>
  <c r="U23" i="32"/>
  <c r="D12" i="32"/>
  <c r="E12" i="32"/>
  <c r="H42" i="33"/>
  <c r="F48" i="32"/>
  <c r="I37" i="33"/>
  <c r="I43" i="33"/>
  <c r="I41" i="33"/>
  <c r="I36" i="33"/>
  <c r="H47" i="33"/>
  <c r="F66" i="32"/>
  <c r="I47" i="33"/>
  <c r="U35" i="32"/>
  <c r="X35" i="32"/>
  <c r="H37" i="33"/>
  <c r="H43" i="33"/>
  <c r="G35" i="33"/>
  <c r="F12" i="32"/>
  <c r="H36" i="33"/>
  <c r="H41" i="33"/>
  <c r="G45" i="33"/>
  <c r="T54" i="32"/>
  <c r="U54" i="32"/>
  <c r="T62" i="32"/>
  <c r="U62" i="32"/>
  <c r="T35" i="32"/>
  <c r="U11" i="32"/>
  <c r="X11" i="32"/>
  <c r="T11" i="32"/>
  <c r="I35" i="33"/>
  <c r="H45" i="33"/>
  <c r="I45" i="33"/>
  <c r="N14" i="33"/>
  <c r="N13" i="33"/>
  <c r="V35" i="32"/>
  <c r="D35" i="32"/>
  <c r="E35" i="32"/>
  <c r="N16" i="33"/>
  <c r="H35" i="33"/>
  <c r="U53" i="32"/>
  <c r="X53" i="32"/>
  <c r="N15" i="33"/>
  <c r="T53" i="32"/>
  <c r="V11" i="32"/>
  <c r="D11" i="32"/>
  <c r="E11" i="32"/>
  <c r="H39" i="33"/>
  <c r="F39" i="33"/>
  <c r="N12" i="33"/>
  <c r="F34" i="33"/>
  <c r="V53" i="32"/>
  <c r="D53" i="32"/>
  <c r="E53" i="32"/>
  <c r="F35" i="32"/>
  <c r="W39" i="33"/>
  <c r="C10" i="27"/>
  <c r="I34" i="33"/>
  <c r="C19" i="27"/>
  <c r="D19" i="27"/>
  <c r="F14" i="29"/>
  <c r="F13" i="29"/>
  <c r="W35" i="33"/>
  <c r="H34" i="33"/>
  <c r="F11" i="32"/>
  <c r="E14" i="29"/>
  <c r="F44" i="33"/>
  <c r="H44" i="33"/>
  <c r="I39" i="33"/>
  <c r="W44" i="33"/>
  <c r="X39" i="33"/>
  <c r="Y39" i="33"/>
  <c r="D10" i="27"/>
  <c r="E13" i="29"/>
  <c r="X35" i="33"/>
  <c r="Y35" i="33"/>
  <c r="C28" i="27"/>
  <c r="D28" i="27"/>
  <c r="X44" i="33"/>
  <c r="Y44" i="33"/>
  <c r="F15" i="29"/>
  <c r="F53" i="32"/>
  <c r="I44" i="33"/>
  <c r="H33" i="33"/>
  <c r="E15" i="29"/>
  <c r="F33" i="33"/>
  <c r="E12" i="29"/>
  <c r="H10" i="33"/>
  <c r="O13" i="33"/>
  <c r="I33" i="33"/>
  <c r="I10" i="33"/>
  <c r="O14" i="33"/>
  <c r="O15" i="33"/>
  <c r="O16" i="33"/>
</calcChain>
</file>

<file path=xl/comments1.xml><?xml version="1.0" encoding="utf-8"?>
<comments xmlns="http://schemas.openxmlformats.org/spreadsheetml/2006/main">
  <authors>
    <author>isabelle</author>
    <author>Acer Note</author>
  </authors>
  <commentList>
    <comment ref="A17" authorId="0">
      <text>
        <r>
          <rPr>
            <sz val="8"/>
            <color indexed="81"/>
            <rFont val="Arial"/>
            <family val="2"/>
          </rPr>
          <t xml:space="preserve">
Les</t>
        </r>
        <r>
          <rPr>
            <b/>
            <sz val="8"/>
            <color indexed="81"/>
            <rFont val="Arial"/>
            <family val="2"/>
          </rPr>
          <t xml:space="preserve"> intervalles des taux de correspondance </t>
        </r>
        <r>
          <rPr>
            <sz val="8"/>
            <color indexed="81"/>
            <rFont val="Arial"/>
            <family val="2"/>
          </rPr>
          <t>peuvent être modifiés en changeant simplement</t>
        </r>
        <r>
          <rPr>
            <b/>
            <sz val="8"/>
            <color indexed="81"/>
            <rFont val="Arial"/>
            <family val="2"/>
          </rPr>
          <t xml:space="preserve"> la limite minimale de l’intervalle.</t>
        </r>
        <r>
          <rPr>
            <sz val="8"/>
            <color indexed="81"/>
            <rFont val="Arial"/>
            <family val="2"/>
          </rPr>
          <t xml:space="preserve"> Ainsi, l’utilisateur peut choisir les intervalles des  niveaux de conformité correspondant à ses attentes du système de management de la qualité de l’organisme. 
L’utilisateur choisit les intervalles de conformité, ainsi, </t>
        </r>
        <r>
          <rPr>
            <b/>
            <sz val="8"/>
            <color indexed="81"/>
            <rFont val="Arial"/>
            <family val="2"/>
          </rPr>
          <t xml:space="preserve">les taux de suivi </t>
        </r>
        <r>
          <rPr>
            <sz val="8"/>
            <color indexed="81"/>
            <rFont val="Arial"/>
            <family val="2"/>
          </rPr>
          <t>correspondant à chaque choix de véracité sont calculés automatiquement en étant la médiane de chaque intervalle sauf pour les deux extrémités « Faux » et « Vrai » qui correspondent à des taux de véracité, respectivement, de 0% et 100%.</t>
        </r>
      </text>
    </comment>
    <comment ref="E22" authorId="1">
      <text>
        <r>
          <rPr>
            <b/>
            <sz val="9"/>
            <color indexed="81"/>
            <rFont val="Segoe UI"/>
            <family val="2"/>
          </rPr>
          <t>SMR Projet:</t>
        </r>
        <r>
          <rPr>
            <sz val="9"/>
            <color indexed="81"/>
            <rFont val="Segoe UI"/>
            <family val="2"/>
          </rPr>
          <t xml:space="preserve">
Ce taux correspond au minimum pour obtenir la déclaration via l'onglet "Déclaration" </t>
        </r>
      </text>
    </comment>
  </commentList>
</comments>
</file>

<file path=xl/comments2.xml><?xml version="1.0" encoding="utf-8"?>
<comments xmlns="http://schemas.openxmlformats.org/spreadsheetml/2006/main">
  <authors>
    <author>Acer Note</author>
  </authors>
  <commentList>
    <comment ref="C26" authorId="0">
      <text>
        <r>
          <rPr>
            <b/>
            <sz val="8"/>
            <color indexed="81"/>
            <rFont val="Tahoma"/>
            <family val="2"/>
          </rPr>
          <t xml:space="preserve">SMR Projets : 
</t>
        </r>
        <r>
          <rPr>
            <sz val="8"/>
            <color indexed="81"/>
            <rFont val="Tahoma"/>
            <family val="2"/>
          </rPr>
          <t>Liste des éléments :</t>
        </r>
        <r>
          <rPr>
            <b/>
            <sz val="8"/>
            <color indexed="81"/>
            <rFont val="Tahoma"/>
            <family val="2"/>
          </rPr>
          <t xml:space="preserve">
</t>
        </r>
        <r>
          <rPr>
            <sz val="8"/>
            <color indexed="81"/>
            <rFont val="Tahoma"/>
            <family val="2"/>
          </rPr>
          <t xml:space="preserve">a) des besoins de l'organisation en matière d'apprentissage continu, </t>
        </r>
        <r>
          <rPr>
            <b/>
            <sz val="8"/>
            <color indexed="81"/>
            <rFont val="Tahoma"/>
            <family val="2"/>
          </rPr>
          <t xml:space="preserve">
</t>
        </r>
        <r>
          <rPr>
            <sz val="8"/>
            <color indexed="81"/>
            <rFont val="Tahoma"/>
            <family val="2"/>
          </rPr>
          <t xml:space="preserve">b) des avantages que présente la réutilisation des informations pour les besoins de la gestion de projet, 
c) des coûts et des efforts nécessaires à la création et au maintien des enregistrements
d) des exigences légales, réglementaires et opérationnelles liées aux enregistrements, 
e) de la méthode d'accès, de la facilité de consultation et du support de stockage,
f) de la période de conservation, et 
g) de la sensibilité des informations.
</t>
        </r>
      </text>
    </comment>
    <comment ref="C29" authorId="0">
      <text>
        <r>
          <rPr>
            <b/>
            <sz val="8"/>
            <color indexed="81"/>
            <rFont val="Tahoma"/>
            <family val="2"/>
          </rPr>
          <t xml:space="preserve">SMR Projets : 
</t>
        </r>
        <r>
          <rPr>
            <sz val="8"/>
            <color indexed="81"/>
            <rFont val="Tahoma"/>
            <family val="2"/>
          </rPr>
          <t>En fonctions de différentes activités du projet</t>
        </r>
      </text>
    </comment>
    <comment ref="C58" authorId="0">
      <text>
        <r>
          <rPr>
            <b/>
            <sz val="8"/>
            <color indexed="81"/>
            <rFont val="Tahoma"/>
            <family val="2"/>
          </rPr>
          <t xml:space="preserve">SMR Projets : </t>
        </r>
        <r>
          <rPr>
            <sz val="8"/>
            <color indexed="81"/>
            <rFont val="Tahoma"/>
            <family val="2"/>
          </rPr>
          <t xml:space="preserve">
Le registre contient au moins une liste des risques et des propriétaires du risque, les causes et les conséquences de chaque risque pour les objectifs, les contrôles pertinents et leurs propriétaires et les résultats de l'analyse et de l'évaluation des risques.</t>
        </r>
      </text>
    </comment>
    <comment ref="C61" authorId="0">
      <text>
        <r>
          <rPr>
            <b/>
            <sz val="8"/>
            <color indexed="81"/>
            <rFont val="Tahoma"/>
            <family val="2"/>
          </rPr>
          <t xml:space="preserve">SMR Projets : </t>
        </r>
        <r>
          <rPr>
            <sz val="8"/>
            <color indexed="81"/>
            <rFont val="Tahoma"/>
            <family val="2"/>
          </rPr>
          <t xml:space="preserve">
Liste des informations :
a) les raisons ayant motivé la sélection des options de traitement, y compris les avantages attendus; 
b) les personnes responsables de l'approbation du plan et celles responsables de la mise en œuvre du plan; 
c) les actions proposées et leur priorité; 
d) les exigences en matière de ressource, y compris les impondérables; 
e) la mesure des performances et les contraintes; 
f) les exigences en matière de rapports et de surveillance; et 
g) le calendrier et la planification.</t>
        </r>
      </text>
    </comment>
    <comment ref="C68" authorId="0">
      <text>
        <r>
          <rPr>
            <b/>
            <sz val="8"/>
            <color indexed="81"/>
            <rFont val="Tahoma"/>
            <family val="2"/>
          </rPr>
          <t xml:space="preserve">SMR Projets : 
</t>
        </r>
        <r>
          <rPr>
            <sz val="8"/>
            <color indexed="81"/>
            <rFont val="Tahoma"/>
            <family val="2"/>
          </rPr>
          <t>Principes -&gt; Le management des risques:
a) Crée de la valeur et la préserve
b) Fait partie intégrante de tous les processus organisationnels liés à un projet 
c) Est intégré aux processus de prise de décision
d) Traite explicitement de l'incertitude
e) Est systématique, structuré et opportun
f) S'appuie sur les meilleures informations disponibles
g) Est adapté
h) Tient compte des facteurs humains et culturels 
i)  Est transparent et participatif 
j)  Est dynamique, itératif et réactif au changement
k) Facilite l'amélioration continue de l'organisation</t>
        </r>
      </text>
    </comment>
  </commentList>
</comments>
</file>

<file path=xl/sharedStrings.xml><?xml version="1.0" encoding="utf-8"?>
<sst xmlns="http://schemas.openxmlformats.org/spreadsheetml/2006/main" count="530" uniqueCount="389">
  <si>
    <t>Etablissement :</t>
  </si>
  <si>
    <t>Evaluations</t>
  </si>
  <si>
    <t>Taux %</t>
  </si>
  <si>
    <r>
      <t>Date</t>
    </r>
    <r>
      <rPr>
        <sz val="7"/>
        <rFont val="Arial"/>
        <family val="2"/>
      </rPr>
      <t xml:space="preserve"> de l'autodiagnostic : </t>
    </r>
  </si>
  <si>
    <r>
      <rPr>
        <b/>
        <sz val="8"/>
        <color indexed="16"/>
        <rFont val="Arial"/>
        <family val="2"/>
      </rPr>
      <t>QUOI</t>
    </r>
    <r>
      <rPr>
        <sz val="8"/>
        <color indexed="16"/>
        <rFont val="Arial"/>
        <family val="2"/>
      </rPr>
      <t xml:space="preserve">
Objectifs à atteindre</t>
    </r>
  </si>
  <si>
    <r>
      <rPr>
        <b/>
        <sz val="8"/>
        <color indexed="16"/>
        <rFont val="Arial"/>
        <family val="2"/>
      </rPr>
      <t>QUI</t>
    </r>
    <r>
      <rPr>
        <sz val="8"/>
        <color indexed="16"/>
        <rFont val="Arial"/>
        <family val="2"/>
      </rPr>
      <t xml:space="preserve">
en Interne ou en Externe</t>
    </r>
  </si>
  <si>
    <r>
      <rPr>
        <b/>
        <sz val="8"/>
        <color indexed="10"/>
        <rFont val="Arial"/>
        <family val="2"/>
      </rPr>
      <t>QUAND ET OÙ</t>
    </r>
    <r>
      <rPr>
        <sz val="8"/>
        <color indexed="10"/>
        <rFont val="Arial"/>
        <family val="2"/>
      </rPr>
      <t xml:space="preserve">
Date et Champ d'application</t>
    </r>
  </si>
  <si>
    <t>Nb d'Articles</t>
  </si>
  <si>
    <t>Nb de critères d'exigences</t>
  </si>
  <si>
    <t>BILAN, COMMENTAIRES et PLANS D'AMÉLIORATION</t>
  </si>
  <si>
    <t>Modes de preuve 
et commentaires</t>
  </si>
  <si>
    <t>Libellés 
des évaluations</t>
  </si>
  <si>
    <t>Insuffisant</t>
  </si>
  <si>
    <t>Niveau de RESPECT pour le sous-article</t>
  </si>
  <si>
    <t>Somme des pondérations des Articles</t>
  </si>
  <si>
    <t>Taux moyen de conformité sur la Norme</t>
  </si>
  <si>
    <t>Niveau de RESPECT pour la norme</t>
  </si>
  <si>
    <t>Taux  moyen de CONFORMITÉ pour le sous-article</t>
  </si>
  <si>
    <r>
      <rPr>
        <b/>
        <sz val="10"/>
        <color indexed="16"/>
        <rFont val="Arial"/>
        <family val="2"/>
      </rPr>
      <t>QUI</t>
    </r>
    <r>
      <rPr>
        <sz val="10"/>
        <color indexed="16"/>
        <rFont val="Arial"/>
        <family val="2"/>
      </rPr>
      <t xml:space="preserve">
en Interne ou en Externe</t>
    </r>
    <phoneticPr fontId="5" type="noConversion"/>
  </si>
  <si>
    <r>
      <t xml:space="preserve">QUAND ET OÙ
</t>
    </r>
    <r>
      <rPr>
        <sz val="10"/>
        <color indexed="10"/>
        <rFont val="Arial"/>
        <family val="2"/>
      </rPr>
      <t>Date et Champ d'application</t>
    </r>
    <phoneticPr fontId="5" type="noConversion"/>
  </si>
  <si>
    <r>
      <t xml:space="preserve">QUAND ET OÙ
</t>
    </r>
    <r>
      <rPr>
        <sz val="10"/>
        <color indexed="10"/>
        <rFont val="Arial"/>
        <family val="2"/>
      </rPr>
      <t>Date et Champ d'application</t>
    </r>
    <phoneticPr fontId="5" type="noConversion"/>
  </si>
  <si>
    <r>
      <rPr>
        <b/>
        <sz val="10"/>
        <color indexed="10"/>
        <rFont val="Arial"/>
        <family val="2"/>
      </rPr>
      <t xml:space="preserve">QUAND ET OÙ
</t>
    </r>
    <r>
      <rPr>
        <sz val="10"/>
        <color indexed="10"/>
        <rFont val="Arial"/>
        <family val="2"/>
      </rPr>
      <t>Date et Champ d'application</t>
    </r>
    <phoneticPr fontId="5" type="noConversion"/>
  </si>
  <si>
    <t>Faux</t>
  </si>
  <si>
    <t>Plutôt Faux</t>
  </si>
  <si>
    <t>Taux %</t>
    <phoneticPr fontId="4" type="noConversion"/>
  </si>
  <si>
    <r>
      <rPr>
        <b/>
        <sz val="10"/>
        <color indexed="16"/>
        <rFont val="Arial"/>
        <family val="2"/>
      </rPr>
      <t>QUI</t>
    </r>
    <r>
      <rPr>
        <sz val="10"/>
        <color indexed="16"/>
        <rFont val="Arial"/>
        <family val="2"/>
      </rPr>
      <t xml:space="preserve">
en Interne ou en Externe</t>
    </r>
  </si>
  <si>
    <r>
      <rPr>
        <b/>
        <sz val="10"/>
        <color indexed="16"/>
        <rFont val="Arial"/>
        <family val="2"/>
      </rPr>
      <t>QUOI</t>
    </r>
    <r>
      <rPr>
        <sz val="10"/>
        <color indexed="16"/>
        <rFont val="Arial"/>
        <family val="2"/>
      </rPr>
      <t xml:space="preserve">
Objectifs à atteindre</t>
    </r>
    <phoneticPr fontId="4" type="noConversion"/>
  </si>
  <si>
    <t>Automatique : pondération de chaque sous- chapitre</t>
  </si>
  <si>
    <t>Tracer la moyenne</t>
  </si>
  <si>
    <t>Histogramme des niveaux de VÉRACITÉ</t>
  </si>
  <si>
    <t>VÉRACITÉ</t>
  </si>
  <si>
    <t>Histogramme des niveaux de CONFORMITÉ</t>
  </si>
  <si>
    <t>CONFORMITÉ</t>
  </si>
  <si>
    <t>: Total ou 0</t>
  </si>
  <si>
    <t>N°</t>
  </si>
  <si>
    <t>Coloriage des zones des ARTICLES</t>
  </si>
  <si>
    <t>Somme des pondérations sur les exigences</t>
  </si>
  <si>
    <t>Taux de CONFORMITÉ pondéré sur l'exigence</t>
  </si>
  <si>
    <t>Taux  moyen de CONFORMITÉ pondéré pour le sous-article</t>
  </si>
  <si>
    <t>Article</t>
  </si>
  <si>
    <t>Sous-Article</t>
  </si>
  <si>
    <t>Impression sur pages A4 100% en format horizontal</t>
  </si>
  <si>
    <t>Paramétrage des affectations selon le N° du choix</t>
  </si>
  <si>
    <t>Niveaux</t>
  </si>
  <si>
    <t>vérifier si Somme = 1 =&gt;  </t>
  </si>
  <si>
    <t>Plutôt Vrai</t>
  </si>
  <si>
    <t>Vrai</t>
  </si>
  <si>
    <t>Tracage de la limite de CONFORMITÉ</t>
  </si>
  <si>
    <t>Moyenne générale :</t>
  </si>
  <si>
    <t>Choix proposé</t>
    <phoneticPr fontId="4" type="noConversion"/>
  </si>
  <si>
    <t>Utilitaires pour les CALCULS et les GRAPHIQUES</t>
  </si>
  <si>
    <t>Utilitaires pour l'Autodiagnostic</t>
  </si>
  <si>
    <t>COMMENTAIRES sur les RÉSULTATS obtenus</t>
  </si>
  <si>
    <t>Automatique : pondération de chaque exigence</t>
  </si>
  <si>
    <t>Niveau d'évaluation</t>
  </si>
  <si>
    <r>
      <rPr>
        <b/>
        <sz val="7"/>
        <rFont val="Arial"/>
        <family val="2"/>
      </rPr>
      <t>Responsable</t>
    </r>
    <r>
      <rPr>
        <sz val="7"/>
        <rFont val="Arial"/>
        <family val="2"/>
      </rPr>
      <t xml:space="preserve"> de l'autodiagnostic : </t>
    </r>
  </si>
  <si>
    <t xml:space="preserve">Signature du responsable de l'autodiagnostic :
</t>
  </si>
  <si>
    <t>Utilisé pour  {Exigences} : affectation d'un N° selon le choix réalisé</t>
  </si>
  <si>
    <r>
      <t xml:space="preserve">NB : Vous pouvez modifier les </t>
    </r>
    <r>
      <rPr>
        <b/>
        <sz val="8"/>
        <color indexed="39"/>
        <rFont val="Arial"/>
        <family val="2"/>
      </rPr>
      <t>limites minimales</t>
    </r>
    <r>
      <rPr>
        <sz val="8"/>
        <color indexed="39"/>
        <rFont val="Arial"/>
        <family val="2"/>
      </rPr>
      <t xml:space="preserve"> ci-dessus des</t>
    </r>
    <r>
      <rPr>
        <sz val="8"/>
        <color indexed="39"/>
        <rFont val="Arial"/>
        <family val="2"/>
      </rPr>
      <t xml:space="preserve"> intervalles de conformité</t>
    </r>
  </si>
  <si>
    <t xml:space="preserve">Responsable : </t>
  </si>
  <si>
    <t>Nb critères</t>
  </si>
  <si>
    <t>Total des critères</t>
  </si>
  <si>
    <t>Ecart vs Total des critères</t>
  </si>
  <si>
    <r>
      <t>Niveau 3 : L'action est</t>
    </r>
    <r>
      <rPr>
        <sz val="8"/>
        <color indexed="10"/>
        <rFont val="Arial"/>
        <family val="2"/>
      </rPr>
      <t xml:space="preserve"> </t>
    </r>
    <r>
      <rPr>
        <b/>
        <sz val="8"/>
        <color indexed="10"/>
        <rFont val="Arial"/>
        <family val="2"/>
      </rPr>
      <t>formalisée</t>
    </r>
    <r>
      <rPr>
        <sz val="8"/>
        <color indexed="10"/>
        <rFont val="Arial"/>
        <family val="2"/>
      </rPr>
      <t xml:space="preserve"> </t>
    </r>
    <r>
      <rPr>
        <sz val="8"/>
        <color indexed="56"/>
        <rFont val="Arial"/>
        <family val="2"/>
      </rPr>
      <t xml:space="preserve">et </t>
    </r>
    <r>
      <rPr>
        <b/>
        <sz val="8"/>
        <color indexed="10"/>
        <rFont val="Arial"/>
        <family val="2"/>
      </rPr>
      <t>réalisée.</t>
    </r>
    <r>
      <rPr>
        <sz val="8"/>
        <color indexed="56"/>
        <rFont val="Arial"/>
        <family val="2"/>
      </rPr>
      <t xml:space="preserve"> </t>
    </r>
  </si>
  <si>
    <r>
      <t>Niveau 4 : L'action est</t>
    </r>
    <r>
      <rPr>
        <sz val="8"/>
        <color indexed="10"/>
        <rFont val="Arial"/>
        <family val="2"/>
      </rPr>
      <t xml:space="preserve"> </t>
    </r>
    <r>
      <rPr>
        <b/>
        <sz val="8"/>
        <color indexed="10"/>
        <rFont val="Arial"/>
        <family val="2"/>
      </rPr>
      <t>formalisée, réalisée,</t>
    </r>
    <r>
      <rPr>
        <sz val="8"/>
        <color indexed="10"/>
        <rFont val="Arial"/>
        <family val="2"/>
      </rPr>
      <t xml:space="preserve"> </t>
    </r>
    <r>
      <rPr>
        <b/>
        <sz val="8"/>
        <color indexed="10"/>
        <rFont val="Arial"/>
        <family val="2"/>
      </rPr>
      <t>tracée</t>
    </r>
    <r>
      <rPr>
        <sz val="8"/>
        <rFont val="Arial"/>
        <family val="2"/>
      </rPr>
      <t xml:space="preserve"> et</t>
    </r>
    <r>
      <rPr>
        <sz val="8"/>
        <color indexed="10"/>
        <rFont val="Arial"/>
        <family val="2"/>
      </rPr>
      <t xml:space="preserve"> </t>
    </r>
    <r>
      <rPr>
        <b/>
        <sz val="8"/>
        <color indexed="10"/>
        <rFont val="Arial"/>
        <family val="2"/>
      </rPr>
      <t>améliorée.</t>
    </r>
  </si>
  <si>
    <r>
      <rPr>
        <sz val="7.5"/>
        <rFont val="Arial"/>
        <family val="2"/>
      </rPr>
      <t xml:space="preserve">Taux moyen 
</t>
    </r>
    <r>
      <rPr>
        <b/>
        <sz val="7.5"/>
        <rFont val="Arial"/>
        <family val="2"/>
      </rPr>
      <t>Minimal</t>
    </r>
  </si>
  <si>
    <r>
      <t xml:space="preserve">Taux moyen
</t>
    </r>
    <r>
      <rPr>
        <b/>
        <sz val="7.5"/>
        <rFont val="Arial"/>
        <family val="2"/>
      </rPr>
      <t>Maximal</t>
    </r>
  </si>
  <si>
    <t>NOM et Prénom</t>
  </si>
  <si>
    <t>Tél :</t>
  </si>
  <si>
    <t>@ :</t>
  </si>
  <si>
    <t>NOM et Prénom du Responsable Qualité</t>
  </si>
  <si>
    <t>Document basé sur la norme NF EN 62198</t>
  </si>
  <si>
    <t>Incomplet</t>
  </si>
  <si>
    <t>Satisfaisant</t>
  </si>
  <si>
    <t>Total</t>
  </si>
  <si>
    <t>Processus Pilotage</t>
  </si>
  <si>
    <t xml:space="preserve">Elaboration de la stratégie de Management des Risques liés à un projet </t>
  </si>
  <si>
    <t>Non concerné</t>
  </si>
  <si>
    <t>Le processus de management des risques, ainsi que les risques et leur traitement sont documentés.</t>
  </si>
  <si>
    <t>Les objectifs et les engagements de management des risques liés au projet sont établis dans la politique et la stratégie de l'organisation et compris par toutes les parties.</t>
  </si>
  <si>
    <t>Les objectifs, le domaine d'application et les paramètres des activités du projet ou des parties du projet dans lesquels le processus de management des risques s'applique sont bien définis et fixés.</t>
  </si>
  <si>
    <t>Les indicateurs de performances de management des risques sont déterminés, cohérents et conformes à ceux du projet et des organisations concernées.</t>
  </si>
  <si>
    <t>Les progrès et les écarts par rapport au plan de management des risques sont mesurés régulièrement.</t>
  </si>
  <si>
    <t>Prise des Décisions</t>
  </si>
  <si>
    <t>La prise des décisions concernant le projet tient compte des risques.</t>
  </si>
  <si>
    <t>Les décisions respectent les obligations légales, réglementaires et autres exigences.</t>
  </si>
  <si>
    <t>Les décisions concernant la création des enregistrements tiennent compte de tous les éléments.</t>
  </si>
  <si>
    <t>Les organisations engagent leur responsabilité, leur autorité et leurs compétences en matière de management des risques tout au long du projet, et dans toutes ses phases.</t>
  </si>
  <si>
    <t>Compréhension du Contexte</t>
  </si>
  <si>
    <t>Processus Réalisation</t>
  </si>
  <si>
    <t>Identification des Risques</t>
  </si>
  <si>
    <t>L'identification des risques tient compte des phases du cycle de vie du projet.</t>
  </si>
  <si>
    <t>L’identification des risques fait appel à toutes les sources d'information disponibles.</t>
  </si>
  <si>
    <t>Les nouveaux risques sont pris en compte dans la mise en œuvre des actions de traitement de risque.</t>
  </si>
  <si>
    <t>Les critères de risque sont définis, revus et cohérents avec la politique de management des risques.</t>
  </si>
  <si>
    <t>L'identification des risques est un processus continu tout au long de l’avancement du projet.</t>
  </si>
  <si>
    <t>Les causes, les conséquences, la probabilité et la criticité sont prises en compte lors de la définition des critères de risque.</t>
  </si>
  <si>
    <t>Le processus de gestion de projet est organisé, structuré et contrôlé.</t>
  </si>
  <si>
    <t>Processus Support</t>
  </si>
  <si>
    <t>Elaboration des Documentations</t>
  </si>
  <si>
    <t xml:space="preserve"> Le registre des risques est créé, documenté, revu et mis à jour tout au long du projet.</t>
  </si>
  <si>
    <t>La traçabilité des données est enregistrée jusqu’à leur origine.</t>
  </si>
  <si>
    <t>Les informations fournies dans les plans de traitement sont toutes identifiées.</t>
  </si>
  <si>
    <t xml:space="preserve">Allocation des Ressources </t>
  </si>
  <si>
    <t>Les ressources nécessaires, les responsabilités et autorités, ainsi que les enregistrements à conserver sont spécifiés.</t>
  </si>
  <si>
    <t>Les ressources nécessaires au management des risques liés à un projet sont définies, disponibles et prises en compte.</t>
  </si>
  <si>
    <t>Les coûts de management des risques sont tenus en compte.</t>
  </si>
  <si>
    <t>Cadre Organisationnel</t>
  </si>
  <si>
    <t>Les organisations impliquées dans votre projet sont conformes aux exigences légales et réglementaires.</t>
  </si>
  <si>
    <t>Les principes sont respectés par votre organisme.</t>
  </si>
  <si>
    <t>Choix Réalisé</t>
  </si>
  <si>
    <t>Nº du choix</t>
  </si>
  <si>
    <t>% Veracité du choix</t>
  </si>
  <si>
    <t>Quantité des questions</t>
  </si>
  <si>
    <t>Gr1</t>
  </si>
  <si>
    <t>Gr2</t>
  </si>
  <si>
    <t>Gr3</t>
  </si>
  <si>
    <t>Nom et Prénom des participants</t>
  </si>
  <si>
    <t>Non Concerné</t>
  </si>
  <si>
    <t>Email :</t>
  </si>
  <si>
    <t>Responsable :</t>
  </si>
  <si>
    <t>Rec.</t>
  </si>
  <si>
    <t>P1</t>
  </si>
  <si>
    <t>Gr4</t>
  </si>
  <si>
    <t>P2</t>
  </si>
  <si>
    <t>Gr5</t>
  </si>
  <si>
    <t>Gr6</t>
  </si>
  <si>
    <t>Gr7</t>
  </si>
  <si>
    <t>Gr8</t>
  </si>
  <si>
    <t>P3</t>
  </si>
  <si>
    <t>Gr9</t>
  </si>
  <si>
    <t>Gr10</t>
  </si>
  <si>
    <t>Gr11</t>
  </si>
  <si>
    <t>Niveau moyen sur l'ensemble des recommandations</t>
  </si>
  <si>
    <t xml:space="preserve"> Responsable du SMR Projets : </t>
  </si>
  <si>
    <t xml:space="preserve"> Contact du Responsable du SMR Projets :</t>
  </si>
  <si>
    <t>SYSTÈME DE MANAGEMENT DES RISQUES DES PROJETS</t>
  </si>
  <si>
    <t>Édition  Afnor
www.afnor.org, mai 2014"</t>
  </si>
  <si>
    <r>
      <rPr>
        <b/>
        <sz val="8"/>
        <color indexed="39"/>
        <rFont val="Arial"/>
        <family val="2"/>
      </rPr>
      <t xml:space="preserve">Attention : </t>
    </r>
    <r>
      <rPr>
        <sz val="8"/>
        <color indexed="39"/>
        <rFont val="Arial"/>
        <family val="2"/>
      </rPr>
      <t>Seules les cases blanches écrites en bleu peuvent être modifiées par l’utilisateur. Cela concerne toutes les parties de l’outil.</t>
    </r>
  </si>
  <si>
    <t>Nom du Projet</t>
  </si>
  <si>
    <t>LETTRE AUX UTILISATEURS</t>
  </si>
  <si>
    <t>TABLEAU DE PRÉSENTATION</t>
  </si>
  <si>
    <t>Projet Évalué :</t>
  </si>
  <si>
    <r>
      <rPr>
        <b/>
        <sz val="7"/>
        <rFont val="Arial"/>
        <family val="2"/>
      </rPr>
      <t>L'équipe</t>
    </r>
    <r>
      <rPr>
        <sz val="7"/>
        <rFont val="Arial"/>
        <family val="2"/>
      </rPr>
      <t xml:space="preserve"> du projet :</t>
    </r>
  </si>
  <si>
    <t>Total des recommandations</t>
  </si>
  <si>
    <t>DESCRIPTION DE L'OUTIL</t>
  </si>
  <si>
    <t xml:space="preserve"> </t>
  </si>
  <si>
    <t>Recommandations de la norme</t>
  </si>
  <si>
    <t>Evaluation</t>
  </si>
  <si>
    <t>Vous pouvez commenter</t>
  </si>
  <si>
    <r>
      <t xml:space="preserve">Niveaux de </t>
    </r>
    <r>
      <rPr>
        <b/>
        <sz val="7.5"/>
        <rFont val="Arial"/>
        <family val="2"/>
      </rPr>
      <t>SUIVI</t>
    </r>
  </si>
  <si>
    <r>
      <t xml:space="preserve">Libellés explicites 
</t>
    </r>
    <r>
      <rPr>
        <b/>
        <sz val="7.5"/>
        <rFont val="Arial"/>
        <family val="2"/>
      </rPr>
      <t>des niveaux de SUIVI</t>
    </r>
  </si>
  <si>
    <t>Commentaires  :</t>
  </si>
  <si>
    <t>Tableau de SYNTHÈSE des résultats par processus</t>
  </si>
  <si>
    <r>
      <t xml:space="preserve">Niveau 1 : Il est nécessaire de </t>
    </r>
    <r>
      <rPr>
        <b/>
        <sz val="8"/>
        <color indexed="10"/>
        <rFont val="Arial"/>
        <family val="2"/>
      </rPr>
      <t>formaliser</t>
    </r>
    <r>
      <rPr>
        <sz val="8"/>
        <color indexed="56"/>
        <rFont val="Arial"/>
        <family val="2"/>
      </rPr>
      <t xml:space="preserve"> les activités réalisées.</t>
    </r>
  </si>
  <si>
    <r>
      <t xml:space="preserve">Niveau 2 : Il est nécessaire de </t>
    </r>
    <r>
      <rPr>
        <b/>
        <sz val="8"/>
        <color indexed="10"/>
        <rFont val="Arial"/>
        <family val="2"/>
      </rPr>
      <t>pérenniser la bonne exécution</t>
    </r>
    <r>
      <rPr>
        <sz val="8"/>
        <color indexed="56"/>
        <rFont val="Arial"/>
        <family val="2"/>
      </rPr>
      <t xml:space="preserve"> des activités.</t>
    </r>
  </si>
  <si>
    <r>
      <t xml:space="preserve">Niveau 3 : Il est nécessaire de </t>
    </r>
    <r>
      <rPr>
        <b/>
        <sz val="8"/>
        <color indexed="10"/>
        <rFont val="Arial"/>
        <family val="2"/>
      </rPr>
      <t>tracer et d'améliorer</t>
    </r>
    <r>
      <rPr>
        <sz val="8"/>
        <color indexed="56"/>
        <rFont val="Arial"/>
        <family val="2"/>
      </rPr>
      <t xml:space="preserve"> les activités.</t>
    </r>
  </si>
  <si>
    <r>
      <t xml:space="preserve">Niveau 4 : </t>
    </r>
    <r>
      <rPr>
        <b/>
        <sz val="8"/>
        <color indexed="10"/>
        <rFont val="Arial"/>
        <family val="2"/>
      </rPr>
      <t>BRAVO</t>
    </r>
    <r>
      <rPr>
        <b/>
        <sz val="8"/>
        <color indexed="56"/>
        <rFont val="Arial"/>
        <family val="2"/>
      </rPr>
      <t xml:space="preserve"> !</t>
    </r>
    <r>
      <rPr>
        <sz val="8"/>
        <color indexed="56"/>
        <rFont val="Arial"/>
        <family val="2"/>
      </rPr>
      <t xml:space="preserve"> Maintenez et</t>
    </r>
    <r>
      <rPr>
        <sz val="8"/>
        <color indexed="10"/>
        <rFont val="Arial"/>
        <family val="2"/>
      </rPr>
      <t xml:space="preserve"> </t>
    </r>
    <r>
      <rPr>
        <b/>
        <sz val="8"/>
        <color indexed="10"/>
        <rFont val="Arial"/>
        <family val="2"/>
      </rPr>
      <t>communiquez vos résultats.</t>
    </r>
  </si>
  <si>
    <t>Placer le curseur ici pour voir le commentaire</t>
  </si>
  <si>
    <r>
      <t>Niveau 1 : L'action</t>
    </r>
    <r>
      <rPr>
        <sz val="8"/>
        <color indexed="10"/>
        <rFont val="Arial"/>
        <family val="2"/>
      </rPr>
      <t xml:space="preserve"> </t>
    </r>
    <r>
      <rPr>
        <b/>
        <sz val="8"/>
        <color indexed="10"/>
        <rFont val="Arial"/>
        <family val="2"/>
      </rPr>
      <t>n'est pas suivi</t>
    </r>
    <r>
      <rPr>
        <b/>
        <sz val="8"/>
        <color indexed="56"/>
        <rFont val="Arial"/>
        <family val="2"/>
      </rPr>
      <t xml:space="preserve"> </t>
    </r>
    <r>
      <rPr>
        <sz val="8"/>
        <color indexed="56"/>
        <rFont val="Arial"/>
        <family val="2"/>
      </rPr>
      <t>ou alors de manière très aléatoire.</t>
    </r>
  </si>
  <si>
    <r>
      <t xml:space="preserve">Niveau 2 : L'action est </t>
    </r>
    <r>
      <rPr>
        <b/>
        <sz val="8"/>
        <color indexed="10"/>
        <rFont val="Arial"/>
        <family val="2"/>
      </rPr>
      <t>suivi</t>
    </r>
    <r>
      <rPr>
        <sz val="8"/>
        <color indexed="10"/>
        <rFont val="Arial"/>
        <family val="2"/>
      </rPr>
      <t xml:space="preserve"> </t>
    </r>
    <r>
      <rPr>
        <b/>
        <sz val="8"/>
        <color indexed="10"/>
        <rFont val="Arial"/>
        <family val="2"/>
      </rPr>
      <t>quelques fois</t>
    </r>
    <r>
      <rPr>
        <sz val="8"/>
        <color indexed="56"/>
        <rFont val="Arial"/>
        <family val="2"/>
      </rPr>
      <t xml:space="preserve"> de manière </t>
    </r>
    <r>
      <rPr>
        <b/>
        <sz val="8"/>
        <color indexed="10"/>
        <rFont val="Arial"/>
        <family val="2"/>
      </rPr>
      <t>informelle.</t>
    </r>
  </si>
  <si>
    <t>NA</t>
  </si>
  <si>
    <r>
      <t>LIBELLÉS</t>
    </r>
    <r>
      <rPr>
        <sz val="8"/>
        <color theme="0"/>
        <rFont val="Arial"/>
        <family val="2"/>
      </rPr>
      <t xml:space="preserve"> des niveaux de </t>
    </r>
    <r>
      <rPr>
        <b/>
        <sz val="8"/>
        <color theme="0"/>
        <rFont val="Arial"/>
        <family val="2"/>
      </rPr>
      <t>SUIVI</t>
    </r>
    <r>
      <rPr>
        <sz val="8"/>
        <color theme="0"/>
        <rFont val="Arial"/>
        <family val="2"/>
      </rPr>
      <t xml:space="preserve">
des LIGNES DIRECTRICES de la norme </t>
    </r>
  </si>
  <si>
    <t>Taux de CORRESPONDANCE aux recommandations pour les 11 GROUPES formulés</t>
  </si>
  <si>
    <t>Caractérisation des Risques</t>
  </si>
  <si>
    <t>Identification des Responsabilités</t>
  </si>
  <si>
    <t>Niveaux de SUIVI</t>
  </si>
  <si>
    <t>Commentaires :</t>
  </si>
  <si>
    <t>Date limite de validité de la déclaration :</t>
  </si>
  <si>
    <t>Nous avons appliqué la meilleure rigueur d'élaboration et d'analyse (évaluation par plusieurs personnes compétentes) et nous avons respecté les règles d'éthique professionnelle (absence de conflits d'intérêt, respect des opinions, liberté des choix) pour parvenir aux résultats ci-dessous.</t>
  </si>
  <si>
    <t>Taux moyen</t>
  </si>
  <si>
    <t>Documents génériques</t>
  </si>
  <si>
    <t>Documents spécifiques</t>
  </si>
  <si>
    <r>
      <rPr>
        <b/>
        <sz val="9"/>
        <color indexed="39"/>
        <rFont val="Arial"/>
        <family val="2"/>
      </rPr>
      <t>Modifier les contenus bleus et mettre ensuite en</t>
    </r>
    <r>
      <rPr>
        <b/>
        <sz val="9"/>
        <color indexed="10"/>
        <rFont val="Arial"/>
        <family val="2"/>
      </rPr>
      <t xml:space="preserve"> </t>
    </r>
    <r>
      <rPr>
        <b/>
        <sz val="9"/>
        <rFont val="Arial"/>
        <family val="2"/>
      </rPr>
      <t>noir</t>
    </r>
    <r>
      <rPr>
        <b/>
        <sz val="9"/>
        <color indexed="10"/>
        <rFont val="Arial"/>
        <family val="2"/>
      </rPr>
      <t xml:space="preserve"> </t>
    </r>
    <r>
      <rPr>
        <sz val="9"/>
        <color indexed="10"/>
        <rFont val="Arial"/>
        <family val="2"/>
      </rPr>
      <t xml:space="preserve">: 
</t>
    </r>
    <r>
      <rPr>
        <sz val="9"/>
        <color indexed="39"/>
        <rFont val="Arial"/>
        <family val="2"/>
      </rPr>
      <t>Enregistrements qualité :</t>
    </r>
    <r>
      <rPr>
        <b/>
        <sz val="9"/>
        <color indexed="39"/>
        <rFont val="Arial"/>
        <family val="2"/>
      </rPr>
      <t xml:space="preserve"> </t>
    </r>
    <r>
      <rPr>
        <sz val="9"/>
        <color indexed="39"/>
        <rFont val="Arial"/>
        <family val="2"/>
      </rPr>
      <t>indiquez ceux que vous mettrez à disposition d'un auditeur. Il peut s'agir des onglets imprimés et signés de ce fichier d'autodiagnostic</t>
    </r>
  </si>
  <si>
    <r>
      <rPr>
        <b/>
        <sz val="9"/>
        <rFont val="Arial"/>
        <family val="2"/>
      </rPr>
      <t xml:space="preserve">Outil d'autodiagnostic </t>
    </r>
    <r>
      <rPr>
        <b/>
        <sz val="7.5"/>
        <rFont val="Arial"/>
        <family val="2"/>
      </rPr>
      <t xml:space="preserve">: </t>
    </r>
    <r>
      <rPr>
        <sz val="7"/>
        <rFont val="Arial Narrow"/>
        <family val="2"/>
      </rPr>
      <t>Fichier Excel® automatisé mis au point à l'Université de Technologie de Compiègne, France (www.utc.fr) - voir sa dénomination au bas de la feuille</t>
    </r>
  </si>
  <si>
    <t>Autre document d'appui : Mettre ici, et en noir, tout autre document d'appui éventuel pour cette déclaration</t>
  </si>
  <si>
    <t>Signataires</t>
  </si>
  <si>
    <r>
      <t xml:space="preserve">Personne </t>
    </r>
    <r>
      <rPr>
        <b/>
        <i/>
        <sz val="9"/>
        <rFont val="Arial"/>
        <family val="2"/>
      </rPr>
      <t>indépendante</t>
    </r>
    <r>
      <rPr>
        <i/>
        <sz val="9"/>
        <rFont val="Arial"/>
        <family val="2"/>
      </rPr>
      <t xml:space="preserve"> à l'organisme : </t>
    </r>
  </si>
  <si>
    <r>
      <t xml:space="preserve">Personne </t>
    </r>
    <r>
      <rPr>
        <b/>
        <i/>
        <sz val="9"/>
        <rFont val="Arial"/>
        <family val="2"/>
      </rPr>
      <t>responsable</t>
    </r>
    <r>
      <rPr>
        <i/>
        <sz val="9"/>
        <rFont val="Arial"/>
        <family val="2"/>
      </rPr>
      <t xml:space="preserve"> de l'organisme : </t>
    </r>
  </si>
  <si>
    <t>Indiquer les NOM et Prénom de la personne indépendante</t>
  </si>
  <si>
    <t xml:space="preserve">Coordonnées professionnelles : </t>
  </si>
  <si>
    <t>Organisme de la personne indépendante</t>
  </si>
  <si>
    <t>Adresse complète de l'organisme de la personne indépendante</t>
  </si>
  <si>
    <t>Adresse complète de l'Exploitant</t>
  </si>
  <si>
    <t>Code postal - Ville - Pays de l'organisme de la personne indépendante</t>
  </si>
  <si>
    <t>Code postal - Ville - Pays de l'Exploitant</t>
  </si>
  <si>
    <t>Tél et email de la personne indépendante</t>
  </si>
  <si>
    <t>Date de la déclaration (jj/mm/aaaa) :</t>
  </si>
  <si>
    <t>Date de l'autodiagnostic (jj/mm/aaaa) :</t>
  </si>
  <si>
    <t>Mettre la date de signature par la personne compétente</t>
  </si>
  <si>
    <t>Signature :</t>
  </si>
  <si>
    <t>Impression sur 1 page A4 100% en vertical</t>
  </si>
  <si>
    <t>Référence unique de la déclaration NF EN 62198</t>
  </si>
  <si>
    <t>Niveaux de Correspondance</t>
  </si>
  <si>
    <r>
      <t xml:space="preserve">Norme NF EN 62198:2014 </t>
    </r>
    <r>
      <rPr>
        <sz val="7.5"/>
        <rFont val="Arial"/>
        <family val="2"/>
      </rPr>
      <t>"Gestion des risques liés à um projet - Lignes directrices pour l'application", édition  Afnor, www.afnor.org, 16 mai 2014</t>
    </r>
  </si>
  <si>
    <t>Nom de l'établissement / entreprise / service...</t>
  </si>
  <si>
    <t>Niveau non concerné</t>
  </si>
  <si>
    <t>Système documentaire nécéssaire</t>
  </si>
  <si>
    <t>Enregistrement qualité :  A4 100% vertical</t>
  </si>
  <si>
    <t>Remarque</t>
  </si>
  <si>
    <t>Chapître</t>
  </si>
  <si>
    <t>Informations</t>
  </si>
  <si>
    <t>Management du risque dans les projets</t>
  </si>
  <si>
    <t>4 - Management</t>
  </si>
  <si>
    <t>Phases classiques d'un projet</t>
  </si>
  <si>
    <t>Principales parties prenantes à un projet</t>
  </si>
  <si>
    <t>5 - Principes</t>
  </si>
  <si>
    <t xml:space="preserve">Une liste des principes à respecter à tous les niveaux </t>
  </si>
  <si>
    <t>Mandat et engagement</t>
  </si>
  <si>
    <t xml:space="preserve">Amélioration continue </t>
  </si>
  <si>
    <t>6 - Cadre organisationnel  du management des risques liés à un projet</t>
  </si>
  <si>
    <t>7 - Processus de management des risques liés au projet</t>
  </si>
  <si>
    <t>Communication et concertation</t>
  </si>
  <si>
    <t>Surveillance et revue</t>
  </si>
  <si>
    <t>Cartographie de Processus</t>
  </si>
  <si>
    <t>Documents d'appui consultables associés à la déclaration ISO 17050</t>
  </si>
  <si>
    <t>Déclaration de conformité selon l'ISO 17050 Partie 2 : Documentation d'appui  (NF EN ISO/CEI 17050-2)</t>
  </si>
  <si>
    <t>Mise en œuvre du cadre organisationnel et d'um processus de management des risques</t>
  </si>
  <si>
    <t xml:space="preserve">Surveillance et revue </t>
  </si>
  <si>
    <t>Conception du cadre organisationnel : Compréhension du projet et de son contexte, Mise en place d'une politique, Responsabilité, Intégration aux processus de gestion de projet, Ressources, Mise en place de mécanismes de communication et de génération de rapport internes et externes sur le projet</t>
  </si>
  <si>
    <t>Généralités : Projet de processus de management des risques, adapté de l'ISO 31000</t>
  </si>
  <si>
    <t>Généralités : Relations entre les composants, adaptées de l'ISO 31000</t>
  </si>
  <si>
    <t>Etablissement du contexte externe et interne : Définition des critères de risque, Eléments essentiels</t>
  </si>
  <si>
    <t>Appréciation du risque :  Identification, analyse et évaluation du risque</t>
  </si>
  <si>
    <t>Traitement du risque : Plans et sélection des options de traitement du risque</t>
  </si>
  <si>
    <t>Enregistrement et rapport : Documentation et registre des risques</t>
  </si>
  <si>
    <t>DÉCISION : Plan d'action PRIORITAIRE</t>
  </si>
  <si>
    <t>Nous soussignés, déclarons sous notre propre responsabilité que les niveaux de correspondance de nos pratiques professionnelles ont été mesurés d'après les recommandations de la norme NF EN 62198:2014.</t>
  </si>
  <si>
    <t>Action n°1 :</t>
  </si>
  <si>
    <t>Action n°2 :</t>
  </si>
  <si>
    <t>Action n°3 :</t>
  </si>
  <si>
    <r>
      <rPr>
        <i/>
        <sz val="9"/>
        <color theme="1"/>
        <rFont val="Arial"/>
        <family val="2"/>
      </rPr>
      <t>SMR Projets</t>
    </r>
    <r>
      <rPr>
        <sz val="9"/>
        <color theme="1"/>
        <rFont val="Arial"/>
        <family val="2"/>
      </rPr>
      <t xml:space="preserve"> vous propose une manière facile pour évaluer et lever les incertitudes de vos projets. Il vous est destiné à vous, les responsables de projets, afin de bien contrôler et réaliser vos activités selon la norme NF EN 62198:2014 et ses recommandations. Gratuit, il est simple d'utilisation et applicable à tous types de projets. 
Cet outil est aussi votre tableau de bord pour suivre, commenter et préparer un plan d'action de votre système de management des risques liés aux projets. De plus, il augmentera votre visibilité afin de minimiser les incertitudes du projet. 
</t>
    </r>
    <r>
      <rPr>
        <b/>
        <sz val="9"/>
        <color theme="1"/>
        <rFont val="Arial"/>
        <family val="2"/>
      </rPr>
      <t>L'outil est réalisable à tout moment du projet.</t>
    </r>
    <r>
      <rPr>
        <sz val="9"/>
        <color theme="1"/>
        <rFont val="Arial"/>
        <family val="2"/>
      </rPr>
      <t xml:space="preserve">
L'équipe </t>
    </r>
    <r>
      <rPr>
        <i/>
        <sz val="9"/>
        <color theme="1"/>
        <rFont val="Arial"/>
        <family val="2"/>
      </rPr>
      <t xml:space="preserve">SMR Projets </t>
    </r>
    <r>
      <rPr>
        <sz val="9"/>
        <color theme="1"/>
        <rFont val="Arial"/>
        <family val="2"/>
      </rPr>
      <t>vous souhaite un bon travail.</t>
    </r>
  </si>
  <si>
    <t>Les parties prenantes externes et internes communiquent entre elles à tous les stades du processus de management des risques.</t>
  </si>
  <si>
    <r>
      <t>Gestion des risques liés à un projet - Lignes directrices pour l'application</t>
    </r>
    <r>
      <rPr>
        <sz val="12"/>
        <color indexed="9"/>
        <rFont val="Arial"/>
        <family val="2"/>
      </rPr>
      <t/>
    </r>
  </si>
  <si>
    <t>Gestion des risques liés à un projet - Lignes directrices pour l'application</t>
  </si>
  <si>
    <t>Terminologie</t>
  </si>
  <si>
    <t>Définition</t>
  </si>
  <si>
    <t>Les plans de traitement des risques sont intégrés au plan de gestion du projet et surveillés lors des étapes de contrôle.</t>
  </si>
  <si>
    <t>Elaboration d'un Processus de Management des Risques</t>
  </si>
  <si>
    <t>Elaboration d'un Plan de Management des Risques</t>
  </si>
  <si>
    <t>La perception des parties prenantes est identifiée, enregistrée et prise en compte dans le processus de prise de décision.</t>
  </si>
  <si>
    <t>Les plans de communication et de concertation avec les parties prenantes sont élaborés en début de projet.</t>
  </si>
  <si>
    <t>Les données historiques appropriées sont incluses dans les informations pertinentes de management des risques.</t>
  </si>
  <si>
    <t>Les informations sur le management des risques sont transmises et communiquées à tous les membres de l’équipe du projet.</t>
  </si>
  <si>
    <t>Le rapport de management des risques est établi, documenté et intégré à d'autres formes de rapport de gestion de projet.</t>
  </si>
  <si>
    <t>Le processus de management des risques est adapté à la gestion de projet dans leur contexte.</t>
  </si>
  <si>
    <t xml:space="preserve">Attention : Le calcul de taux (%) ne prend pas en compte les questions où vous avez répondu "Non Concerné". </t>
  </si>
  <si>
    <t>La politique et le processus de management des risques liés au projet sont définis et intégrés dans les processus de gestion de projet et approuvés par la direction.</t>
  </si>
  <si>
    <t>La politique et les avantages de management des risques est communiquée à toutes les parties prenantes du projet.</t>
  </si>
  <si>
    <t>Les critères de risque et les mesures de l'impact des risques tiennent compte de tous les objectifs du projet.</t>
  </si>
  <si>
    <t>Les opportunités permettant d’atteindre les objectifs du projet sont identifiées.</t>
  </si>
  <si>
    <t>L'avancement de la mise en œuvre des tâches de traitement des risques est intégré à la gestion globale des performances du projet.</t>
  </si>
  <si>
    <t>La responsabilité du management des risques liés à un projet et les interfaces avec d’autres fonctions sont définies, documentées et surveillées.</t>
  </si>
  <si>
    <t>Les parties prenantes participent dans l’échange efficace d’informations et l'identification des risques relatives au projet entre elles.</t>
  </si>
  <si>
    <t>Le contexte du projet est compris, établi et identifié dans toutes les étapes du processus de management des risques.</t>
  </si>
  <si>
    <t>La politique et le plan de management des risques sont définis, révisés et mis à jour régulièrement pour rester adaptés à chaque phase du projet.</t>
  </si>
  <si>
    <t>Le processus de management des risques est intégré, mis à jour régulièrement (amélioration continue) et appliqué dans le cadre de la gestion de projet.</t>
  </si>
  <si>
    <t>Le processus de management des risques est conforme aux cultures, processus, structures et stratégies des organisations.</t>
  </si>
  <si>
    <t>Le cadre organisationnel, la politique et le plan de management des risques sont améliorés en continu.</t>
  </si>
  <si>
    <t>La communication externe est coordonnée et contrôlée par le propriétaire du projet.</t>
  </si>
  <si>
    <t>Les processus et procédures en matière de management des risques sont explicités, documentés et pris en compte.</t>
  </si>
  <si>
    <t xml:space="preserve">Risque </t>
  </si>
  <si>
    <t xml:space="preserve">Management des risques </t>
  </si>
  <si>
    <t>Cadre organisationnel de management des risques</t>
  </si>
  <si>
    <t>Déclaration des intentions et des orientations générales d'un organisme en relation avec le management du risque 
La politique porte sur les points suivants: 
a) les raisons qui justifient le management des risques dans le projet; 
b) les liens entre les objectifs et politiques des organisations et la politique de management des risques liés au projet; c) les responsabilités en matière de management des risques liés au projet dans toutes les organisations concernées; 
d) la disposition des ressources nécessaires pour le management des risques 
e) la mesure et le rapport des performances du management des risques liés au projet; et 
f) l'engagement à examiner et améliorer régulièrement la politique et le cadre organisationnel du management des risques liés au projet.</t>
  </si>
  <si>
    <t>Politique de management des risques</t>
  </si>
  <si>
    <t xml:space="preserve">Événement susceptible de mettre en cause la réalisation des objectifs de l’entreprise. Il peut être externe ou interne à l’entreprise.
NOTE 1      Un effet est un écart, positif et/ou négatif, par rapport à une attente. 
NOTE 2     Les objectifs peuvent avoir différents aspects (par exemple buts financiers, de santé et de sécurité, ou environnementaux) et peuvent concerner différents niveaux (niveau stratégique, niveau d'un projet, d'un produit, d'un processus ou d'un organisme tout entier). 
NOTE 3     Un risque est souvent caractérisé en référence à des événements et des conséquences potentiels ou à une combinaison des deux. 
NOTE 4      Un risque est souvent exprimé en termes de combinaison des conséquences d'un événement (incluant des changements de circonstances) et de sa vraisemblance. 
NOTE 5      L'incertitude est l'état, même partiel, de défaut d'information concernant la compréhension ou la connaissance d'un événement, de ses conséquences ou de sa vraisemblance. </t>
  </si>
  <si>
    <t xml:space="preserve">Attitude face au risque </t>
  </si>
  <si>
    <t>Plan de management des risques</t>
  </si>
  <si>
    <t xml:space="preserve">Programme inclus dans le cadre organisationnel de management des risques, spécifiant l'approche, les composantes du management et les ressources auxquelles doit avoir recours le management des risques.
NOTE 1     Les composantes du management incluent, par exemple, les procédures, les pratiques, l'attribution des responsabilités, le déroulement chronologique des activités. 
NOTE 2      Le plan de management du risque peut être appliqué à un produit, un processus, un projet particulier, à une partie de l'organisme ou à l'organisme tout entier. </t>
  </si>
  <si>
    <t xml:space="preserve">Propriétaire du risque </t>
  </si>
  <si>
    <t>Personne ou entité ayant la responsabilité du risque et ayant autorité pour le gérer.</t>
  </si>
  <si>
    <t>Processus de management des risques</t>
  </si>
  <si>
    <t>Application systématique de politiques, procédures et pratiques de management aux activités de communication, de concertation, d'établissement du contexte, ainsi qu'aux activités d'identification, d'analyse, d'évaluation, de traitement, de surveillance et de revue des risques.</t>
  </si>
  <si>
    <t xml:space="preserve">Établissement du contexte </t>
  </si>
  <si>
    <t>Définition des paramètres externes et internes à prendre en compte lors du management du risque et définition du domaine d'application ainsi que des critères de risque pour la politique de management des risques.</t>
  </si>
  <si>
    <t>Contexte</t>
  </si>
  <si>
    <t xml:space="preserve">Partie prenante </t>
  </si>
  <si>
    <t>Personne ou organisme susceptible d'affecter, d'être affecté ou de se sentir lui-même affecté par une décision ou une activité.</t>
  </si>
  <si>
    <t xml:space="preserve">Appréciation des risques </t>
  </si>
  <si>
    <t>Ensemble du processus d'identification des risques, d'analyse du risque et d'évaluation du risque.</t>
  </si>
  <si>
    <t xml:space="preserve">Identification des risques </t>
  </si>
  <si>
    <t>Processus de recherche, de reconnaissance et de description des risques.
NOTE 1      L'identification des risques comprend l'identification des sources de risque, des événements, de leurs causes et de leurs conséquences potentielles. 
NOTE 2      L'identification des risques peut faire appel à des données historiques, des analyses théoriques, des avis d'experts et autres personnes compétentes et tenir compte des besoins des parties prenantes.</t>
  </si>
  <si>
    <t xml:space="preserve">Source de risque </t>
  </si>
  <si>
    <t xml:space="preserve">Événement </t>
  </si>
  <si>
    <t>Conséquence</t>
  </si>
  <si>
    <t xml:space="preserve">Effet d'un événement affectant les objectifs 
NOTE 1      Un événement peut engendrer une série de conséquences. 
NOTE 2      Une conséquence peut être certaine ou incertaine et peut avoir des effets positifs ou négatifs sur l'atteinte des objectifs. 
NOTE 3      Les conséquences peuvent être exprimées de façon qualitative ou quantitative. 
NOTE 4      Des conséquences initiales peuvent déclencher des réactions en chaîne. </t>
  </si>
  <si>
    <t>Vraisemblance</t>
  </si>
  <si>
    <t xml:space="preserve">Possibilité que quelque chose se produise 
NOTE 1      Dans la terminologie du management du risque, le mot «vraisemblance» est utilisé pour indiquer la possibilité que quelque chose se produise, que cette possibilité soit définie, mesurée ou déterminée de façon objective ou subjective, qualitative ou quantitative, et qu'elle soit décrite au moyen de termes généraux ou mathématiques (telles une probabilité ou une fréquence sur une période donnée). 
NOTE 2     Le terme anglais «likelihood» (vraisemblance) n'a pas d'équivalent direct dans certaines langues et c'est souvent l'équivalent du terme «probability» (probabilité) qui est utilisé à la place. En anglais, cependant, le terme «probability» (probabilité) est souvent limité à son interprétation mathématique. Par conséquent, dans la terminologie du 
management du risque, le terme «vraisemblance» est utilisé avec l'intention qu'il fasse l'objet d'une interprétation aussi large que celle dont bénéficie le terme «probability» (probabilité) dans de nombreuses langues autres que l'anglais.  
</t>
  </si>
  <si>
    <t xml:space="preserve">Profil des risques </t>
  </si>
  <si>
    <t xml:space="preserve">Analyse des risques </t>
  </si>
  <si>
    <t>Critères des risques</t>
  </si>
  <si>
    <t xml:space="preserve">Niveau de risque </t>
  </si>
  <si>
    <t>Importance d'un risque ou combinaison de risques, exprimée en termes de combinaison des conséquences et de leur vraisemblance.</t>
  </si>
  <si>
    <t xml:space="preserve">Évaluation du risque </t>
  </si>
  <si>
    <t xml:space="preserve">Traitement des risques </t>
  </si>
  <si>
    <t xml:space="preserve">Processus destiné à modifier un risque.
NOTE 1      Le traitement du risque peut inclure 
⎯ un refus du risque en décidant de ne pas démarrer ou poursuivre l'activité porteuse du risque, 
⎯ la prise ou l'augmentation d'un risque afin de saisir une opportunité, 
⎯ l'élimination de la source de risque, 
⎯  une modification de la vraisemblance,
⎯ une modification des conséquences,
⎯ un partage du risque avec une ou plusieurs autres parties (incluant des contrats et un financement du risque), et 
⎯ un maintien du risque fondé sur une décision argumentée. 
NOTE 2     Les traitements du risque portant sur les conséquences négatives sont parfois appelés «atténuation du risque», «élimination du risque», «prévention du risque» et «réduction du risque». 
NOTE 3      Le traitement du risque peut créer de nouveaux risques ou modifier des risques existants. 
</t>
  </si>
  <si>
    <t xml:space="preserve">Moyen de maîtrise </t>
  </si>
  <si>
    <t xml:space="preserve">Risque résiduel </t>
  </si>
  <si>
    <t>Surveillance</t>
  </si>
  <si>
    <t>Vérification, supervision, observation critique ou détermination de l'état afin d'identifier continûment des changements par rapport au niveau de performance exigé ou attendu 
NOTE         La surveillance peut s'appliquer à un cadre organisationnel de management du risque, un processus de management du risque, un risque ou un moyen de maîtrise du risque.</t>
  </si>
  <si>
    <t>Revue</t>
  </si>
  <si>
    <t>Projet</t>
  </si>
  <si>
    <t xml:space="preserve">Gestion de projet </t>
  </si>
  <si>
    <t>Planification, organisation, suivi, maîtrise et compte-rendu de tous les aspects d'un projet et de la motivation des personnes impliquées pour atteindre les objectifs du projet.</t>
  </si>
  <si>
    <t xml:space="preserve">Plan de gestion de projet </t>
  </si>
  <si>
    <t xml:space="preserve">Document qui spécifie les éléments nécessaires permettant d'atteindre les objectifs du projet 
Note 1 à l'article:    Il convient que le plan de gestion de projet comprenne le 
plan qualité du projet ou s'y réfère. 
Note 2 à l'article:   Le plan de gestion de projet comprend également d'autres plans ou y fait référence, tels que ceux concernant l'organisation, les ressources, le planning, le budget, le management du risque, le management environnemental, la gestion en matière d'hygiène et de sécurité, ainsi que la gestion de la sûreté, le cas échéant. </t>
  </si>
  <si>
    <t>Processus mis en œuvre pour comprendre la nature d'un risque et pour déterminer le niveau de risque 
NOTE 1      L'analyse du risque fournit la base de l'évaluation du risque et les décisions relatives au traitement du risque. 
NOTE 2      L'analyse du risque inclut l'estimation du risque.</t>
  </si>
  <si>
    <t>Approche d'un organisme pour apprécier un risque avant, éventuellement, de saisir ou préserver une opportunité ou de prendre ou rejeter un risque.</t>
  </si>
  <si>
    <t xml:space="preserve">ensemble d'éléments établissant les fondements et dispositions organisationnelles présidant à la conception, 
la mise en œuvre, la surveillance, la revue et l'amélioration continue du management du risque dans tout l'organisme 
NOTE 1     Les fondements incluent la politique, les objectifs, le mandat et l'engagement envers le management du risque. 
NOTE 2      Les dispositions organisationnelles incluent les plans, les relations, les responsabilités, les ressources, les processus et les activités. 
NOTE 3     Le cadre organisationnel du management du risque fait partie intégrante des politiques stratégiques et opérationnelles ainsi que des pratiques de l'ensemble de l'organisme. </t>
  </si>
  <si>
    <t xml:space="preserve">Processus itératifs et continus mis en œuvre par un organisme afin de fournir, partager ou obtenir des informations et d'engager un dialogue avec les parties prenantes et autres parties, concernant le management des risques.
NOTE 1      Ces informations peuvent concerner l'existence, la nature, la forme, la vraisemblance, l'importance, l'évaluation, l'acceptabilité et le traitement du management du risque. 
NOTE 2      La concertation est un processus de communication argumentée à double sens entre un organisme et ses parties prenantes sur une question donnée avant de prendre une décision ou de déterminer une orientation concernant ladite question. La concertation est 
⎯  un processus dont l'effet sur une décision s'exerce par l'influence plutôt que par le pouvoir, et  
⎯  une contribution à une prise de décision, et non une prise de décision conjointe. </t>
  </si>
  <si>
    <t xml:space="preserve">Environnement interne ou externe dans lequel l'organisme cherche à atteindre ses objectifs 
Le contexte externe peut inclure : 
⎯   l'environnement culturel, social, politique, légal, réglementaire, financier, technologique, économique, naturel et 
concurrentiel, au niveau international, national, régional ou local, 
⎯   les facteurs et tendances ayant un impact déterminant sur les objectifs de l'organisme, et 
⎯   les relations avec les parties prenantes externes, leurs perceptions et leurs valeurs. 
Le contexte interne peut inclure :
⎯ la gouvernance, l'organisation, les rôles et responsabilités, 
⎯ les politiques, les objectifs et les stratégies mises en place pour atteindre ces derniers, 
⎯ les capacités, en termes de ressources et de connaissances (par exemple capital, temps, personnels, processus, 
systèmes et technologies), 
⎯  les systèmes d'information, les flux d'information et les processus de prise de décision (à la fois formels et informels), 
⎯  les relations avec les parties prenantes internes, ainsi que leurs perceptions et leurs valeurs, 
⎯ la culture de l'organisme, 
⎯ les normes, lignes directrices et modèles adoptés par l'organisme, et 
⎯ la forme et l'étendue des relations contractuelles. </t>
  </si>
  <si>
    <t xml:space="preserve">Termes de référence vis-à-vis desquels l'importance d'un risque est évaluée.
NOTE 1      Les critères de risque sont fondés sur les objectifs de l'organisme ainsi que sur le contexte externe et interne.
NOTE 2      Les critères de risque peuvent être issus de normes, de lois, de politiques et d'autres exigences. </t>
  </si>
  <si>
    <t>Processus de comparaison des résultats de l'analyse du risque avec les critères de risque afin de déterminer si le risque et/ou son importance sont acceptables ou tolérables 
NOTE         L'évaluation du risque aide à la prise de décision relative au traitement du risque.</t>
  </si>
  <si>
    <t xml:space="preserve">Occurrence ou changement d'un ensemble particulier de circonstances 
NOTE 1      Un événement peut être unique ou se reproduire et peut avoir plusieurs causes. 
NOTE 2      Un événement peut consister en quelque chose qui ne se produit pas. 
NOTE 3      Un événement peut parfois être qualifié «d'incident» ou «d'accident». 
NOTE 4      Un  événement  sans conséquences peut également être appelé «quasi-accident» ou «incident» ou «presque succès». </t>
  </si>
  <si>
    <t xml:space="preserve">Mesure qui modifie un risque.
NOTE 1     Un moyen de maîtrise du risque inclut n'importe quels processus, politique, dispositif, pratique ou autres actions qui modifient un risque. 
NOTE 2      Un moyen de maîtrise du risque n'aboutit pas toujours nécessairement à la modification voulue ou supposée.  </t>
  </si>
  <si>
    <t>Activités coordonnées dans le but de diriger et piloter un organisme vis-à-vis du risque.</t>
  </si>
  <si>
    <t xml:space="preserve">Description d'un ensemble quelconque de risques 
NOTE         Cet ensemble de risques peut inclure les risques relatifs à l'ensemble de l'organisme, à une partie de celui-ci, 
ou être défini autrement. </t>
  </si>
  <si>
    <t xml:space="preserve">Processus unique, qui consiste en un ensemble d’activités coordonnées et maîtrisées, comportant des dates de début et de fin, entrepris dans le but d'atteindre un objectif conforme à des exigences spécifiques, incluant les contraintes de délais, de coûts et de ressources 
Note 1 à l'article:    Il est possible qu’un projet individuel fasse partie d’une structure de projet plus large. 
Note 2 à l'article:  Dans certains projets, les objectifs sont mis à jour et les caractéristiques du produit sont déterminées progressivement, à mesure que le projet progresse. 
Note 3 à l'article:   Le produit du projet est en général défini dans le domaine d'application du projet. Il peut s'agir d'une ou de plusieurs unités de produit, matériel ou non. 
Note 4 à l'article:    En principe, l'organisation du projet est provisoire et établie pour la durée de vie du projet. 
Note 5 à l'article:   La complexité des interactions entre les activités d'un projet n'est pas nécessairement liée à la taille du projet. </t>
  </si>
  <si>
    <t>Activité entreprise afin de déterminer l'adaptation, l'adéquation et l'efficacité de l'objet étudié pour atteindre les objectifs établis 
NOTE         La revue peut s'appliquer à un cadre organisationnel de management du risque, un processus de management du risque, un risque ou un moyen de maîtrise du risque.</t>
  </si>
  <si>
    <t>Risque subsistant après le traitement du risque.
NOTE 1      Un risque résiduel peut inclure un risque non identifié. 
NOTE 2      Un risque résiduel peut également être appelé «risque prise".</t>
  </si>
  <si>
    <t xml:space="preserve">Tout élément qui, seul ou combiné à d'autres, présente un potentiel intrinsèque d'engendrer un risque.
NOTE         Une source de risque peut être tangible ou intangible. </t>
  </si>
  <si>
    <r>
      <rPr>
        <b/>
        <i/>
        <sz val="7"/>
        <color indexed="8"/>
        <rFont val="Arial"/>
        <family val="2"/>
      </rPr>
      <t>Pour en savoir plus,</t>
    </r>
    <r>
      <rPr>
        <i/>
        <sz val="7"/>
        <color indexed="8"/>
        <rFont val="Arial"/>
        <family val="2"/>
      </rPr>
      <t xml:space="preserve"> voir à partir de février 2018 l'étude sur internet : www.utc.fr/master-qualite, puis "Travaux" "Qualité-Management"
Équipe étudiants "Outil d’Autodiagnostic SMR Projets basé sur la norme NF EN 62198:2014". Contact UTC : gilbert.farges@utc.fr</t>
    </r>
    <r>
      <rPr>
        <b/>
        <i/>
        <sz val="7"/>
        <color indexed="8"/>
        <rFont val="Arial"/>
        <family val="2"/>
      </rPr>
      <t xml:space="preserve">
Contacts de l'outil : Camila ARAUJO : camila.ap.araujo@gmail.com ; Caroline MAILLARD : caroline.maillardleroy71@gmail.com; Meriem SMIRANI : meryam.smirani@gmail.com ;</t>
    </r>
  </si>
  <si>
    <r>
      <t>A faire en manuel</t>
    </r>
    <r>
      <rPr>
        <sz val="7"/>
        <color theme="0"/>
        <rFont val="Arial"/>
        <family val="2"/>
      </rPr>
      <t xml:space="preserve">
N° du choix </t>
    </r>
    <r>
      <rPr>
        <b/>
        <sz val="7"/>
        <color theme="0"/>
        <rFont val="Arial"/>
        <family val="2"/>
      </rPr>
      <t>croissant</t>
    </r>
    <r>
      <rPr>
        <sz val="7"/>
        <color theme="0"/>
        <rFont val="Arial"/>
        <family val="2"/>
      </rPr>
      <t xml:space="preserve"> selon son  Ordre Alphabétique : 1 à …</t>
    </r>
  </si>
  <si>
    <t>TABLEAU DE FORMULES</t>
  </si>
  <si>
    <t>Cette étape prend en compte l'origine, les causes et conséquences pour chacun des risques identifiés.</t>
  </si>
  <si>
    <t>TABLEAUX DE BORD de vos réponses aux LIGNES DIRECTRICES à la norme NF EN 62198:2014</t>
  </si>
  <si>
    <t>Les parties prenantes sont impliquées dans le processus d’identification des risques.</t>
  </si>
  <si>
    <t>Niveaux de SUIVI des PROCESSUS par rapport à la norme (et Moyenne)</t>
  </si>
  <si>
    <t>Rec10</t>
  </si>
  <si>
    <t>Rec01</t>
  </si>
  <si>
    <t>Rec02</t>
  </si>
  <si>
    <t>Rec03</t>
  </si>
  <si>
    <t>Rec04</t>
  </si>
  <si>
    <t>Rec05</t>
  </si>
  <si>
    <t>Rec06</t>
  </si>
  <si>
    <t>Rec07</t>
  </si>
  <si>
    <t>Rec08</t>
  </si>
  <si>
    <t>Rec09</t>
  </si>
  <si>
    <t>Rec11</t>
  </si>
  <si>
    <t>Rec12</t>
  </si>
  <si>
    <t>Rec13</t>
  </si>
  <si>
    <t>Rec14</t>
  </si>
  <si>
    <t>Rec15</t>
  </si>
  <si>
    <t>Rec16</t>
  </si>
  <si>
    <t>Rec17</t>
  </si>
  <si>
    <t>Rec18</t>
  </si>
  <si>
    <t>Rec19</t>
  </si>
  <si>
    <t>Rec20</t>
  </si>
  <si>
    <t>Rec21</t>
  </si>
  <si>
    <t>Rec22</t>
  </si>
  <si>
    <t>Rec23</t>
  </si>
  <si>
    <t>Rec24</t>
  </si>
  <si>
    <t>Rec25</t>
  </si>
  <si>
    <t>Rec26</t>
  </si>
  <si>
    <t>Rec27</t>
  </si>
  <si>
    <t>Rec28</t>
  </si>
  <si>
    <t>Rec29</t>
  </si>
  <si>
    <t>Rec30</t>
  </si>
  <si>
    <t>Rec31</t>
  </si>
  <si>
    <t>Rec32</t>
  </si>
  <si>
    <t>Rec33</t>
  </si>
  <si>
    <t>Rec34</t>
  </si>
  <si>
    <t>Rec35</t>
  </si>
  <si>
    <t>Rec36</t>
  </si>
  <si>
    <t>Rec37</t>
  </si>
  <si>
    <t>Rec38</t>
  </si>
  <si>
    <t>Rec39</t>
  </si>
  <si>
    <t>Rec40</t>
  </si>
  <si>
    <t>Rec41</t>
  </si>
  <si>
    <t>Rec42</t>
  </si>
  <si>
    <t>Rec43</t>
  </si>
  <si>
    <t>Rec44</t>
  </si>
  <si>
    <t>Rec45</t>
  </si>
  <si>
    <t>Rec46</t>
  </si>
  <si>
    <t>Rec47</t>
  </si>
  <si>
    <t>Rec48</t>
  </si>
  <si>
    <t>Résultat global par processus</t>
  </si>
  <si>
    <t>NC</t>
  </si>
  <si>
    <r>
      <rPr>
        <sz val="8"/>
        <color theme="0"/>
        <rFont val="Arial"/>
        <family val="2"/>
      </rPr>
      <t xml:space="preserve">Niveaux de </t>
    </r>
    <r>
      <rPr>
        <b/>
        <sz val="8"/>
        <color theme="0"/>
        <rFont val="Arial"/>
        <family val="2"/>
      </rPr>
      <t>VÉRACITÉ</t>
    </r>
    <r>
      <rPr>
        <sz val="8"/>
        <color theme="0"/>
        <rFont val="Arial"/>
        <family val="2"/>
      </rPr>
      <t xml:space="preserve">quant à la </t>
    </r>
    <r>
      <rPr>
        <b/>
        <sz val="8"/>
        <color theme="0"/>
        <rFont val="Arial"/>
        <family val="2"/>
      </rPr>
      <t>RÉALISATION</t>
    </r>
    <r>
      <rPr>
        <sz val="8"/>
        <color theme="0"/>
        <rFont val="Arial"/>
        <family val="2"/>
      </rPr>
      <t xml:space="preserve"> 
des actions associées aux LIGNES DIRECTRICES</t>
    </r>
    <r>
      <rPr>
        <b/>
        <sz val="8"/>
        <color theme="0"/>
        <rFont val="Arial"/>
        <family val="2"/>
      </rPr>
      <t xml:space="preserve"> </t>
    </r>
    <r>
      <rPr>
        <sz val="8"/>
        <color theme="0"/>
        <rFont val="Arial"/>
        <family val="2"/>
      </rPr>
      <t>de la norme</t>
    </r>
  </si>
  <si>
    <r>
      <rPr>
        <sz val="7.5"/>
        <rFont val="Arial"/>
        <family val="2"/>
      </rPr>
      <t xml:space="preserve">Libellés explicites </t>
    </r>
    <r>
      <rPr>
        <b/>
        <sz val="7.5"/>
        <rFont val="Arial"/>
        <family val="2"/>
      </rPr>
      <t xml:space="preserve">
des niveaux de VÉRACITÉ</t>
    </r>
  </si>
  <si>
    <r>
      <rPr>
        <sz val="7.5"/>
        <rFont val="Arial"/>
        <family val="2"/>
      </rPr>
      <t xml:space="preserve">Choix de 
</t>
    </r>
    <r>
      <rPr>
        <b/>
        <sz val="7.5"/>
        <rFont val="Arial"/>
        <family val="2"/>
      </rPr>
      <t>VÉRACITÉ</t>
    </r>
  </si>
  <si>
    <r>
      <t xml:space="preserve">Taux de 
</t>
    </r>
    <r>
      <rPr>
        <b/>
        <sz val="7.5"/>
        <rFont val="Arial"/>
        <family val="2"/>
      </rPr>
      <t>VÉRACITÉ</t>
    </r>
  </si>
  <si>
    <r>
      <t xml:space="preserve"> Taux de </t>
    </r>
    <r>
      <rPr>
        <b/>
        <sz val="10"/>
        <rFont val="Arial"/>
        <family val="2"/>
      </rPr>
      <t>VÉRACITÉ</t>
    </r>
    <r>
      <rPr>
        <sz val="10"/>
        <rFont val="Arial"/>
        <family val="2"/>
      </rPr>
      <t xml:space="preserve"> aux recommandations</t>
    </r>
  </si>
  <si>
    <t>Déclaration de véracité aux recommandations de la norme NF EN 62198</t>
  </si>
  <si>
    <t>Objet de la déclaration : Niveau de VÉRACITÉ aux RECOMMANDATIONS selon l'outil d'autodiagnostic</t>
  </si>
  <si>
    <t>Tableau des résultats de VÉRACITÉ de nos activités 
selon les recommandations tirées de la norme NF EN 62198:2014</t>
  </si>
  <si>
    <t>SMR Projets est un outil sous format Excel constitué de six onglets :
- INFORMATION : Explique le fonctionnement de l'outil et les critères d'évaluation
    - RECOMMANDATIONS : Des recommandations extraites de la norme NF EN 62198 pour analyser les processus (pilotage, réalisation et support) du projet
    - RÉSULTATS GLOBAUX : Vision global des résultats d'état des lieux 
    - RÉSULTATS DÉTAILLÉS : Résumé chiffré et détaillé des recommandations évaluées, ainsi que du plan d'action à mettre en œuvre
    - CONSEILS : Conaissances documentaires nécessaires et terminologie.
    - DÉCLARATION : Usage de l'ISO 17050 pour déclarer ses résultats s'ils sont considérés comme probants et communicables</t>
  </si>
  <si>
    <r>
      <rPr>
        <sz val="10"/>
        <rFont val="Arial"/>
        <family val="2"/>
      </rPr>
      <t xml:space="preserve">
</t>
    </r>
    <r>
      <rPr>
        <i/>
        <sz val="10"/>
        <rFont val="Arial"/>
        <family val="2"/>
      </rPr>
      <t xml:space="preserve">Attention : Cet outil a été développé avec le système d'exploitation Windows. Si vous l'utilisez dois Mac ou souhaitez l'imprimer, il se peut que la mise en page soit midifiée.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</si>
</sst>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_-"/>
    <numFmt numFmtId="165" formatCode="[$-40C]d\ mmmm\ yyyy;@"/>
    <numFmt numFmtId="166" formatCode="d\ mmmm\ yyyy"/>
  </numFmts>
  <fonts count="131" x14ac:knownFonts="1">
    <font>
      <sz val="11"/>
      <color theme="1"/>
      <name val="Calibri"/>
      <family val="2"/>
      <scheme val="minor"/>
    </font>
    <font>
      <sz val="10"/>
      <name val="Arial"/>
      <family val="2"/>
    </font>
    <font>
      <sz val="8"/>
      <name val="Arial"/>
      <family val="2"/>
    </font>
    <font>
      <sz val="10"/>
      <name val="Arial"/>
      <family val="2"/>
    </font>
    <font>
      <sz val="8"/>
      <name val="Calibri"/>
      <family val="2"/>
    </font>
    <font>
      <sz val="9"/>
      <name val="Calibri"/>
      <family val="3"/>
    </font>
    <font>
      <i/>
      <sz val="8"/>
      <name val="Arial"/>
      <family val="2"/>
    </font>
    <font>
      <b/>
      <sz val="12"/>
      <name val="Arial"/>
      <family val="2"/>
    </font>
    <font>
      <b/>
      <sz val="8"/>
      <color indexed="12"/>
      <name val="Arial"/>
      <family val="2"/>
    </font>
    <font>
      <b/>
      <sz val="10"/>
      <name val="Arial"/>
      <family val="2"/>
    </font>
    <font>
      <b/>
      <sz val="10"/>
      <color indexed="9"/>
      <name val="Arial"/>
      <family val="2"/>
    </font>
    <font>
      <sz val="10"/>
      <color indexed="10"/>
      <name val="Arial"/>
      <family val="2"/>
    </font>
    <font>
      <b/>
      <sz val="10"/>
      <color indexed="10"/>
      <name val="Arial"/>
      <family val="2"/>
    </font>
    <font>
      <sz val="12"/>
      <name val="Arial"/>
      <family val="2"/>
    </font>
    <font>
      <sz val="11"/>
      <color indexed="8"/>
      <name val="Arial"/>
      <family val="2"/>
    </font>
    <font>
      <b/>
      <sz val="8"/>
      <name val="Arial"/>
      <family val="2"/>
    </font>
    <font>
      <sz val="11"/>
      <color indexed="9"/>
      <name val="Arial"/>
      <family val="2"/>
    </font>
    <font>
      <i/>
      <sz val="10"/>
      <color indexed="12"/>
      <name val="Arial"/>
      <family val="2"/>
    </font>
    <font>
      <sz val="8"/>
      <color indexed="12"/>
      <name val="Arial"/>
      <family val="2"/>
    </font>
    <font>
      <sz val="8"/>
      <color indexed="17"/>
      <name val="Arial"/>
      <family val="2"/>
    </font>
    <font>
      <b/>
      <sz val="10"/>
      <color indexed="16"/>
      <name val="Arial"/>
      <family val="2"/>
    </font>
    <font>
      <sz val="10"/>
      <color indexed="16"/>
      <name val="Arial"/>
      <family val="2"/>
    </font>
    <font>
      <sz val="8"/>
      <color indexed="8"/>
      <name val="Arial"/>
      <family val="2"/>
    </font>
    <font>
      <sz val="8"/>
      <color indexed="8"/>
      <name val="Arial"/>
      <family val="2"/>
    </font>
    <font>
      <sz val="8"/>
      <color indexed="10"/>
      <name val="Arial"/>
      <family val="2"/>
    </font>
    <font>
      <sz val="8"/>
      <color indexed="56"/>
      <name val="Arial"/>
      <family val="2"/>
    </font>
    <font>
      <b/>
      <sz val="8"/>
      <color indexed="10"/>
      <name val="Arial"/>
      <family val="2"/>
    </font>
    <font>
      <b/>
      <sz val="8"/>
      <color indexed="56"/>
      <name val="Arial"/>
      <family val="2"/>
    </font>
    <font>
      <sz val="8"/>
      <color indexed="81"/>
      <name val="Arial"/>
      <family val="2"/>
    </font>
    <font>
      <b/>
      <sz val="8"/>
      <color indexed="81"/>
      <name val="Arial"/>
      <family val="2"/>
    </font>
    <font>
      <b/>
      <sz val="8"/>
      <color indexed="39"/>
      <name val="Arial"/>
      <family val="2"/>
    </font>
    <font>
      <sz val="8"/>
      <color indexed="39"/>
      <name val="Arial"/>
      <family val="2"/>
    </font>
    <font>
      <i/>
      <sz val="7"/>
      <name val="Arial"/>
      <family val="2"/>
    </font>
    <font>
      <sz val="7"/>
      <color indexed="12"/>
      <name val="Arial"/>
      <family val="2"/>
    </font>
    <font>
      <sz val="7"/>
      <color indexed="8"/>
      <name val="Arial"/>
      <family val="2"/>
    </font>
    <font>
      <b/>
      <sz val="7"/>
      <name val="Arial"/>
      <family val="2"/>
    </font>
    <font>
      <sz val="7"/>
      <name val="Arial"/>
      <family val="2"/>
    </font>
    <font>
      <b/>
      <sz val="7"/>
      <color indexed="12"/>
      <name val="Arial"/>
      <family val="2"/>
    </font>
    <font>
      <i/>
      <sz val="8"/>
      <color indexed="12"/>
      <name val="Arial"/>
      <family val="2"/>
    </font>
    <font>
      <b/>
      <sz val="8"/>
      <color indexed="16"/>
      <name val="Arial"/>
      <family val="2"/>
    </font>
    <font>
      <sz val="8"/>
      <color indexed="16"/>
      <name val="Arial"/>
      <family val="2"/>
    </font>
    <font>
      <sz val="12"/>
      <color indexed="8"/>
      <name val="Arial"/>
      <family val="2"/>
    </font>
    <font>
      <sz val="11"/>
      <color indexed="8"/>
      <name val="Arial"/>
      <family val="2"/>
    </font>
    <font>
      <sz val="8"/>
      <color indexed="8"/>
      <name val="Arial"/>
      <family val="2"/>
    </font>
    <font>
      <b/>
      <sz val="8"/>
      <color indexed="56"/>
      <name val="Arial"/>
      <family val="2"/>
    </font>
    <font>
      <sz val="8"/>
      <color indexed="39"/>
      <name val="Arial"/>
      <family val="2"/>
    </font>
    <font>
      <sz val="12"/>
      <color indexed="9"/>
      <name val="Arial"/>
      <family val="2"/>
    </font>
    <font>
      <b/>
      <sz val="12"/>
      <color indexed="9"/>
      <name val="Arial"/>
      <family val="2"/>
    </font>
    <font>
      <sz val="8"/>
      <color indexed="16"/>
      <name val="Arial"/>
      <family val="2"/>
    </font>
    <font>
      <b/>
      <sz val="8"/>
      <color indexed="60"/>
      <name val="Arial"/>
      <family val="2"/>
    </font>
    <font>
      <b/>
      <sz val="8"/>
      <color indexed="16"/>
      <name val="Arial"/>
      <family val="2"/>
    </font>
    <font>
      <sz val="10"/>
      <color indexed="16"/>
      <name val="Arial"/>
      <family val="2"/>
    </font>
    <font>
      <b/>
      <sz val="10"/>
      <color indexed="10"/>
      <name val="Arial"/>
      <family val="2"/>
    </font>
    <font>
      <sz val="10"/>
      <color indexed="10"/>
      <name val="Arial"/>
      <family val="2"/>
    </font>
    <font>
      <i/>
      <sz val="10"/>
      <color indexed="9"/>
      <name val="Arial"/>
      <family val="2"/>
    </font>
    <font>
      <b/>
      <sz val="8"/>
      <color indexed="39"/>
      <name val="Arial"/>
      <family val="2"/>
    </font>
    <font>
      <sz val="8"/>
      <color indexed="56"/>
      <name val="Arial"/>
      <family val="2"/>
    </font>
    <font>
      <b/>
      <sz val="10"/>
      <color indexed="16"/>
      <name val="Arial"/>
      <family val="2"/>
    </font>
    <font>
      <b/>
      <sz val="14"/>
      <color indexed="9"/>
      <name val="Arial"/>
      <family val="2"/>
    </font>
    <font>
      <sz val="7.5"/>
      <name val="Arial"/>
      <family val="2"/>
    </font>
    <font>
      <sz val="11"/>
      <color indexed="19"/>
      <name val="Arial"/>
      <family val="2"/>
    </font>
    <font>
      <sz val="10"/>
      <color indexed="9"/>
      <name val="Arial"/>
      <family val="2"/>
    </font>
    <font>
      <sz val="8"/>
      <name val="Calibri"/>
      <family val="2"/>
    </font>
    <font>
      <b/>
      <sz val="7.5"/>
      <name val="Arial"/>
      <family val="2"/>
    </font>
    <font>
      <sz val="12"/>
      <color theme="1"/>
      <name val="Calibri"/>
      <family val="2"/>
      <scheme val="minor"/>
    </font>
    <font>
      <u/>
      <sz val="11"/>
      <color theme="10"/>
      <name val="Calibri"/>
      <family val="2"/>
      <scheme val="minor"/>
    </font>
    <font>
      <sz val="8"/>
      <color rgb="FF0000FF"/>
      <name val="Arial"/>
      <family val="2"/>
    </font>
    <font>
      <sz val="8"/>
      <color theme="0"/>
      <name val="Arial"/>
      <family val="2"/>
    </font>
    <font>
      <sz val="12"/>
      <color theme="0"/>
      <name val="Arial"/>
      <family val="2"/>
    </font>
    <font>
      <sz val="8"/>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8"/>
      <color theme="0"/>
      <name val="Arial"/>
      <family val="2"/>
    </font>
    <font>
      <sz val="7"/>
      <color rgb="FFFF0000"/>
      <name val="Arial"/>
      <family val="2"/>
    </font>
    <font>
      <b/>
      <sz val="7"/>
      <color theme="0"/>
      <name val="Arial"/>
      <family val="2"/>
    </font>
    <font>
      <b/>
      <sz val="8"/>
      <color indexed="81"/>
      <name val="Tahoma"/>
      <family val="2"/>
    </font>
    <font>
      <sz val="8"/>
      <color indexed="81"/>
      <name val="Tahoma"/>
      <family val="2"/>
    </font>
    <font>
      <sz val="8"/>
      <color rgb="FF000000"/>
      <name val="Segoe UI"/>
      <family val="2"/>
    </font>
    <font>
      <sz val="12"/>
      <color rgb="FFFF0000"/>
      <name val="Arial"/>
      <family val="2"/>
    </font>
    <font>
      <sz val="7"/>
      <color rgb="FF0000FF"/>
      <name val="Arial"/>
      <family val="2"/>
    </font>
    <font>
      <sz val="8"/>
      <color rgb="FF000000"/>
      <name val="Arial"/>
      <family val="2"/>
    </font>
    <font>
      <sz val="7.5"/>
      <color theme="1"/>
      <name val="Arial"/>
      <family val="2"/>
    </font>
    <font>
      <b/>
      <sz val="9"/>
      <color theme="0"/>
      <name val="Arial"/>
      <family val="2"/>
    </font>
    <font>
      <sz val="8"/>
      <color theme="1"/>
      <name val="Calibri"/>
      <family val="2"/>
      <scheme val="minor"/>
    </font>
    <font>
      <b/>
      <u/>
      <sz val="9"/>
      <color rgb="FFED1C24"/>
      <name val="Arial"/>
      <family val="2"/>
    </font>
    <font>
      <u/>
      <sz val="9"/>
      <color theme="1"/>
      <name val="Arial"/>
      <family val="2"/>
    </font>
    <font>
      <sz val="9"/>
      <color theme="1"/>
      <name val="Arial"/>
      <family val="2"/>
    </font>
    <font>
      <sz val="11"/>
      <color theme="1"/>
      <name val="Calibri"/>
      <family val="2"/>
      <scheme val="minor"/>
    </font>
    <font>
      <b/>
      <sz val="8"/>
      <color theme="1"/>
      <name val="Calibri"/>
      <family val="2"/>
      <scheme val="minor"/>
    </font>
    <font>
      <b/>
      <sz val="12"/>
      <color theme="0"/>
      <name val="Arial"/>
      <family val="2"/>
    </font>
    <font>
      <b/>
      <sz val="8"/>
      <color rgb="FF59070B"/>
      <name val="Arial"/>
      <family val="2"/>
    </font>
    <font>
      <i/>
      <sz val="9"/>
      <color theme="1"/>
      <name val="Arial"/>
      <family val="2"/>
    </font>
    <font>
      <sz val="11"/>
      <color theme="0"/>
      <name val="Arial"/>
      <family val="2"/>
    </font>
    <font>
      <sz val="11"/>
      <name val="Calibri"/>
      <family val="2"/>
      <scheme val="minor"/>
    </font>
    <font>
      <i/>
      <sz val="9"/>
      <name val="Arial"/>
      <family val="2"/>
    </font>
    <font>
      <sz val="9"/>
      <name val="Arial"/>
      <family val="2"/>
    </font>
    <font>
      <b/>
      <sz val="9"/>
      <name val="Arial"/>
      <family val="2"/>
    </font>
    <font>
      <b/>
      <sz val="8"/>
      <name val="Arial Narrow"/>
      <family val="2"/>
    </font>
    <font>
      <sz val="8"/>
      <name val="Arial Narrow"/>
      <family val="2"/>
    </font>
    <font>
      <b/>
      <sz val="11"/>
      <name val="Arial"/>
      <family val="2"/>
    </font>
    <font>
      <b/>
      <sz val="9"/>
      <color indexed="10"/>
      <name val="Arial"/>
      <family val="2"/>
    </font>
    <font>
      <b/>
      <sz val="9"/>
      <color indexed="39"/>
      <name val="Arial"/>
      <family val="2"/>
    </font>
    <font>
      <sz val="9"/>
      <color indexed="10"/>
      <name val="Arial"/>
      <family val="2"/>
    </font>
    <font>
      <sz val="9"/>
      <color indexed="39"/>
      <name val="Arial"/>
      <family val="2"/>
    </font>
    <font>
      <sz val="7"/>
      <name val="Arial Narrow"/>
      <family val="2"/>
    </font>
    <font>
      <sz val="9"/>
      <color indexed="12"/>
      <name val="Arial"/>
      <family val="2"/>
    </font>
    <font>
      <b/>
      <sz val="11"/>
      <color indexed="9"/>
      <name val="Arial"/>
      <family val="2"/>
    </font>
    <font>
      <b/>
      <i/>
      <sz val="9"/>
      <name val="Arial"/>
      <family val="2"/>
    </font>
    <font>
      <sz val="6"/>
      <name val="Arial Narrow"/>
      <family val="2"/>
    </font>
    <font>
      <b/>
      <sz val="10.5"/>
      <color theme="0"/>
      <name val="Arial"/>
      <family val="2"/>
    </font>
    <font>
      <sz val="10.5"/>
      <name val="Arial"/>
      <family val="2"/>
    </font>
    <font>
      <i/>
      <sz val="7"/>
      <color indexed="8"/>
      <name val="Arial"/>
      <family val="2"/>
    </font>
    <font>
      <b/>
      <i/>
      <sz val="7"/>
      <color indexed="8"/>
      <name val="Arial"/>
      <family val="2"/>
    </font>
    <font>
      <sz val="9"/>
      <color theme="0"/>
      <name val="Arial"/>
      <family val="2"/>
    </font>
    <font>
      <sz val="8"/>
      <color theme="1"/>
      <name val="Arial"/>
      <family val="2"/>
    </font>
    <font>
      <sz val="9"/>
      <color theme="1"/>
      <name val="Calibri"/>
      <family val="2"/>
      <scheme val="minor"/>
    </font>
    <font>
      <b/>
      <u/>
      <sz val="7"/>
      <name val="Arial"/>
      <family val="2"/>
    </font>
    <font>
      <b/>
      <sz val="14"/>
      <name val="Arial"/>
      <family val="2"/>
    </font>
    <font>
      <b/>
      <sz val="9"/>
      <color theme="1"/>
      <name val="Arial"/>
      <family val="2"/>
    </font>
    <font>
      <b/>
      <sz val="11"/>
      <name val="Calibri"/>
      <family val="2"/>
      <scheme val="minor"/>
    </font>
    <font>
      <sz val="7"/>
      <color theme="1"/>
      <name val="Arial"/>
      <family val="2"/>
    </font>
    <font>
      <sz val="7"/>
      <name val="Calibri"/>
      <family val="2"/>
      <scheme val="minor"/>
    </font>
    <font>
      <sz val="11"/>
      <name val="Arial"/>
      <family val="2"/>
    </font>
    <font>
      <sz val="11"/>
      <color rgb="FF0070C0"/>
      <name val="Calibri"/>
      <family val="2"/>
      <scheme val="minor"/>
    </font>
    <font>
      <sz val="7"/>
      <color theme="0"/>
      <name val="Arial"/>
      <family val="2"/>
    </font>
    <font>
      <i/>
      <sz val="10"/>
      <name val="Arial"/>
      <family val="2"/>
    </font>
    <font>
      <sz val="9"/>
      <color indexed="81"/>
      <name val="Segoe UI"/>
      <family val="2"/>
    </font>
    <font>
      <b/>
      <sz val="9"/>
      <color indexed="81"/>
      <name val="Segoe UI"/>
      <family val="2"/>
    </font>
    <font>
      <sz val="6"/>
      <color theme="0"/>
      <name val="Calibri"/>
      <family val="2"/>
      <scheme val="minor"/>
    </font>
    <font>
      <sz val="6"/>
      <color theme="0"/>
      <name val="Arial"/>
      <family val="2"/>
    </font>
  </fonts>
  <fills count="32">
    <fill>
      <patternFill patternType="none"/>
    </fill>
    <fill>
      <patternFill patternType="gray125"/>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theme="0" tint="-4.9989318521683403E-2"/>
        <bgColor indexed="8"/>
      </patternFill>
    </fill>
    <fill>
      <patternFill patternType="solid">
        <fgColor theme="0" tint="-4.9989318521683403E-2"/>
        <bgColor indexed="64"/>
      </patternFill>
    </fill>
    <fill>
      <patternFill patternType="solid">
        <fgColor rgb="FFED1C24"/>
        <bgColor indexed="64"/>
      </patternFill>
    </fill>
    <fill>
      <patternFill patternType="solid">
        <fgColor theme="0"/>
        <bgColor indexed="8"/>
      </patternFill>
    </fill>
    <fill>
      <patternFill patternType="solid">
        <fgColor rgb="FFF68A8F"/>
        <bgColor indexed="8"/>
      </patternFill>
    </fill>
    <fill>
      <patternFill patternType="solid">
        <fgColor rgb="FF59070B"/>
        <bgColor indexed="64"/>
      </patternFill>
    </fill>
    <fill>
      <patternFill patternType="solid">
        <fgColor rgb="FF59070B"/>
        <bgColor indexed="8"/>
      </patternFill>
    </fill>
    <fill>
      <patternFill patternType="solid">
        <fgColor rgb="FFFDDFE0"/>
        <bgColor indexed="64"/>
      </patternFill>
    </fill>
    <fill>
      <patternFill patternType="solid">
        <fgColor rgb="FFED1C24"/>
        <bgColor indexed="8"/>
      </patternFill>
    </fill>
    <fill>
      <patternFill patternType="solid">
        <fgColor rgb="FFFDDFE0"/>
        <bgColor indexed="8"/>
      </patternFill>
    </fill>
    <fill>
      <patternFill patternType="solid">
        <fgColor rgb="FFFFF3F3"/>
        <bgColor indexed="64"/>
      </patternFill>
    </fill>
    <fill>
      <patternFill patternType="solid">
        <fgColor rgb="FFFDE9EA"/>
        <bgColor indexed="64"/>
      </patternFill>
    </fill>
    <fill>
      <patternFill patternType="solid">
        <fgColor rgb="FFFCD4D6"/>
        <bgColor indexed="64"/>
      </patternFill>
    </fill>
    <fill>
      <patternFill patternType="solid">
        <fgColor rgb="FFFDE9EA"/>
        <bgColor indexed="8"/>
      </patternFill>
    </fill>
    <fill>
      <patternFill patternType="solid">
        <fgColor rgb="FFD49FDD"/>
        <bgColor indexed="64"/>
      </patternFill>
    </fill>
    <fill>
      <patternFill patternType="solid">
        <fgColor rgb="FFD49FDD"/>
        <bgColor indexed="8"/>
      </patternFill>
    </fill>
    <fill>
      <patternFill patternType="solid">
        <fgColor rgb="FF7AC1D4"/>
        <bgColor indexed="64"/>
      </patternFill>
    </fill>
    <fill>
      <patternFill patternType="solid">
        <fgColor rgb="FF7AC1D4"/>
        <bgColor indexed="8"/>
      </patternFill>
    </fill>
    <fill>
      <patternFill patternType="solid">
        <fgColor rgb="FFEFFF53"/>
        <bgColor indexed="64"/>
      </patternFill>
    </fill>
    <fill>
      <patternFill patternType="solid">
        <fgColor rgb="FFEFFF53"/>
        <bgColor indexed="8"/>
      </patternFill>
    </fill>
    <fill>
      <patternFill patternType="solid">
        <fgColor rgb="FFE6C7EB"/>
        <bgColor indexed="64"/>
      </patternFill>
    </fill>
    <fill>
      <patternFill patternType="solid">
        <fgColor rgb="FFE6C7EB"/>
        <bgColor indexed="8"/>
      </patternFill>
    </fill>
    <fill>
      <patternFill patternType="solid">
        <fgColor rgb="FFC2E2EC"/>
        <bgColor indexed="64"/>
      </patternFill>
    </fill>
    <fill>
      <patternFill patternType="solid">
        <fgColor rgb="FFC2E2EC"/>
        <bgColor indexed="8"/>
      </patternFill>
    </fill>
    <fill>
      <patternFill patternType="solid">
        <fgColor rgb="FFF8FFB3"/>
        <bgColor indexed="64"/>
      </patternFill>
    </fill>
    <fill>
      <patternFill patternType="solid">
        <fgColor rgb="FFF8FFB3"/>
        <bgColor indexed="8"/>
      </patternFill>
    </fill>
    <fill>
      <patternFill patternType="solid">
        <fgColor rgb="FFFCD4D6"/>
        <bgColor indexed="8"/>
      </patternFill>
    </fill>
  </fills>
  <borders count="96">
    <border>
      <left/>
      <right/>
      <top/>
      <bottom/>
      <diagonal/>
    </border>
    <border>
      <left style="thin">
        <color indexed="23"/>
      </left>
      <right style="thin">
        <color indexed="23"/>
      </right>
      <top style="thin">
        <color indexed="23"/>
      </top>
      <bottom style="thin">
        <color indexed="23"/>
      </bottom>
      <diagonal/>
    </border>
    <border>
      <left style="thin">
        <color indexed="23"/>
      </left>
      <right/>
      <top/>
      <bottom/>
      <diagonal/>
    </border>
    <border>
      <left style="thin">
        <color indexed="23"/>
      </left>
      <right/>
      <top/>
      <bottom style="thin">
        <color indexed="23"/>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style="thin">
        <color indexed="55"/>
      </top>
      <bottom/>
      <diagonal/>
    </border>
    <border>
      <left/>
      <right/>
      <top style="thin">
        <color indexed="55"/>
      </top>
      <bottom/>
      <diagonal/>
    </border>
    <border>
      <left style="thin">
        <color indexed="55"/>
      </left>
      <right/>
      <top/>
      <bottom style="thin">
        <color indexed="55"/>
      </bottom>
      <diagonal/>
    </border>
    <border>
      <left/>
      <right/>
      <top/>
      <bottom style="thin">
        <color indexed="55"/>
      </bottom>
      <diagonal/>
    </border>
    <border>
      <left style="thin">
        <color indexed="55"/>
      </left>
      <right style="thin">
        <color indexed="55"/>
      </right>
      <top/>
      <bottom style="thin">
        <color indexed="55"/>
      </bottom>
      <diagonal/>
    </border>
    <border>
      <left/>
      <right style="thin">
        <color indexed="55"/>
      </right>
      <top/>
      <bottom style="thin">
        <color indexed="55"/>
      </bottom>
      <diagonal/>
    </border>
    <border>
      <left/>
      <right style="thin">
        <color indexed="55"/>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23"/>
      </bottom>
      <diagonal/>
    </border>
    <border>
      <left style="thin">
        <color indexed="55"/>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style="thin">
        <color indexed="23"/>
      </right>
      <top/>
      <bottom style="thin">
        <color indexed="55"/>
      </bottom>
      <diagonal/>
    </border>
    <border>
      <left/>
      <right style="thin">
        <color indexed="23"/>
      </right>
      <top/>
      <bottom style="thin">
        <color indexed="23"/>
      </bottom>
      <diagonal/>
    </border>
    <border>
      <left/>
      <right style="thin">
        <color indexed="23"/>
      </right>
      <top/>
      <bottom/>
      <diagonal/>
    </border>
    <border>
      <left/>
      <right style="thin">
        <color indexed="55"/>
      </right>
      <top style="thin">
        <color indexed="23"/>
      </top>
      <bottom/>
      <diagonal/>
    </border>
    <border>
      <left style="thin">
        <color indexed="55"/>
      </left>
      <right/>
      <top style="thin">
        <color indexed="23"/>
      </top>
      <bottom/>
      <diagonal/>
    </border>
    <border>
      <left style="thin">
        <color indexed="55"/>
      </left>
      <right/>
      <top/>
      <bottom style="thin">
        <color indexed="23"/>
      </bottom>
      <diagonal/>
    </border>
    <border>
      <left style="thin">
        <color indexed="23"/>
      </left>
      <right/>
      <top/>
      <bottom style="thin">
        <color indexed="55"/>
      </bottom>
      <diagonal/>
    </border>
    <border>
      <left style="thin">
        <color indexed="23"/>
      </left>
      <right/>
      <top style="thin">
        <color indexed="55"/>
      </top>
      <bottom style="thin">
        <color indexed="23"/>
      </bottom>
      <diagonal/>
    </border>
    <border>
      <left/>
      <right/>
      <top style="thin">
        <color indexed="55"/>
      </top>
      <bottom style="thin">
        <color indexed="23"/>
      </bottom>
      <diagonal/>
    </border>
    <border>
      <left style="thin">
        <color indexed="55"/>
      </left>
      <right/>
      <top style="thin">
        <color indexed="55"/>
      </top>
      <bottom style="thin">
        <color indexed="55"/>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indexed="23"/>
      </left>
      <right/>
      <top style="thin">
        <color indexed="55"/>
      </top>
      <bottom/>
      <diagonal/>
    </border>
    <border>
      <left/>
      <right style="thin">
        <color indexed="23"/>
      </right>
      <top style="thin">
        <color indexed="55"/>
      </top>
      <bottom/>
      <diagonal/>
    </border>
    <border>
      <left/>
      <right style="thin">
        <color indexed="55"/>
      </right>
      <top/>
      <bottom style="thin">
        <color indexed="23"/>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indexed="55"/>
      </left>
      <right/>
      <top style="thin">
        <color indexed="55"/>
      </top>
      <bottom style="thin">
        <color indexed="23"/>
      </bottom>
      <diagonal/>
    </border>
    <border>
      <left/>
      <right/>
      <top style="thin">
        <color indexed="55"/>
      </top>
      <bottom style="thin">
        <color indexed="23"/>
      </bottom>
      <diagonal/>
    </border>
    <border>
      <left/>
      <right style="thin">
        <color indexed="55"/>
      </right>
      <top style="thin">
        <color indexed="55"/>
      </top>
      <bottom style="thin">
        <color indexed="23"/>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indexed="55"/>
      </bottom>
      <diagonal/>
    </border>
    <border>
      <left style="thin">
        <color indexed="23"/>
      </left>
      <right/>
      <top style="thin">
        <color indexed="23"/>
      </top>
      <bottom style="thin">
        <color indexed="23"/>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indexed="55"/>
      </bottom>
      <diagonal/>
    </border>
    <border>
      <left style="thin">
        <color auto="1"/>
      </left>
      <right/>
      <top style="thin">
        <color indexed="55"/>
      </top>
      <bottom/>
      <diagonal/>
    </border>
    <border>
      <left/>
      <right style="thin">
        <color auto="1"/>
      </right>
      <top style="thin">
        <color indexed="55"/>
      </top>
      <bottom/>
      <diagonal/>
    </border>
    <border>
      <left style="thin">
        <color auto="1"/>
      </left>
      <right/>
      <top/>
      <bottom style="thin">
        <color indexed="55"/>
      </bottom>
      <diagonal/>
    </border>
    <border>
      <left/>
      <right/>
      <top style="thin">
        <color auto="1"/>
      </top>
      <bottom style="thin">
        <color indexed="23"/>
      </bottom>
      <diagonal/>
    </border>
    <border>
      <left style="thin">
        <color indexed="23"/>
      </left>
      <right/>
      <top style="thin">
        <color auto="1"/>
      </top>
      <bottom/>
      <diagonal/>
    </border>
    <border>
      <left style="thin">
        <color auto="1"/>
      </left>
      <right/>
      <top style="thin">
        <color auto="1"/>
      </top>
      <bottom style="thin">
        <color indexed="23"/>
      </bottom>
      <diagonal/>
    </border>
    <border>
      <left/>
      <right style="thin">
        <color indexed="23"/>
      </right>
      <top style="thin">
        <color indexed="23"/>
      </top>
      <bottom style="thin">
        <color indexed="23"/>
      </bottom>
      <diagonal/>
    </border>
    <border>
      <left/>
      <right style="thin">
        <color auto="1"/>
      </right>
      <top style="thin">
        <color indexed="23"/>
      </top>
      <bottom style="thin">
        <color indexed="23"/>
      </bottom>
      <diagonal/>
    </border>
    <border>
      <left style="thin">
        <color auto="1"/>
      </left>
      <right/>
      <top style="thin">
        <color indexed="23"/>
      </top>
      <bottom style="thin">
        <color indexed="23"/>
      </bottom>
      <diagonal/>
    </border>
    <border>
      <left/>
      <right style="thin">
        <color auto="1"/>
      </right>
      <top style="thin">
        <color auto="1"/>
      </top>
      <bottom style="thin">
        <color indexed="23"/>
      </bottom>
      <diagonal/>
    </border>
    <border>
      <left style="double">
        <color indexed="23"/>
      </left>
      <right/>
      <top style="thin">
        <color auto="1"/>
      </top>
      <bottom style="thin">
        <color indexed="23"/>
      </bottom>
      <diagonal/>
    </border>
    <border>
      <left style="double">
        <color indexed="23"/>
      </left>
      <right style="thin">
        <color indexed="23"/>
      </right>
      <top style="thin">
        <color indexed="23"/>
      </top>
      <bottom style="thin">
        <color indexed="23"/>
      </bottom>
      <diagonal/>
    </border>
    <border>
      <left style="thin">
        <color indexed="55"/>
      </left>
      <right style="thin">
        <color indexed="23"/>
      </right>
      <top style="thin">
        <color indexed="55"/>
      </top>
      <bottom/>
      <diagonal/>
    </border>
    <border>
      <left style="thin">
        <color indexed="23"/>
      </left>
      <right style="thin">
        <color indexed="23"/>
      </right>
      <top style="thin">
        <color indexed="55"/>
      </top>
      <bottom/>
      <diagonal/>
    </border>
    <border>
      <left style="thin">
        <color indexed="23"/>
      </left>
      <right style="thin">
        <color indexed="55"/>
      </right>
      <top style="thin">
        <color indexed="55"/>
      </top>
      <bottom/>
      <diagonal/>
    </border>
    <border>
      <left style="thin">
        <color indexed="55"/>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thin">
        <color indexed="55"/>
      </right>
      <top/>
      <bottom style="thin">
        <color indexed="23"/>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indexed="55"/>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thin">
        <color indexed="55"/>
      </right>
      <top style="thin">
        <color indexed="23"/>
      </top>
      <bottom/>
      <diagonal/>
    </border>
    <border>
      <left style="thin">
        <color rgb="FF92A000"/>
      </left>
      <right style="thin">
        <color rgb="FF92A000"/>
      </right>
      <top style="thin">
        <color rgb="FF92A000"/>
      </top>
      <bottom style="thin">
        <color rgb="FF92A000"/>
      </bottom>
      <diagonal/>
    </border>
    <border>
      <left style="thin">
        <color indexed="23"/>
      </left>
      <right/>
      <top style="thin">
        <color rgb="FF92A000"/>
      </top>
      <bottom style="thin">
        <color indexed="23"/>
      </bottom>
      <diagonal/>
    </border>
    <border>
      <left/>
      <right style="thin">
        <color indexed="55"/>
      </right>
      <top style="thin">
        <color rgb="FF92A000"/>
      </top>
      <bottom style="thin">
        <color indexed="23"/>
      </bottom>
      <diagonal/>
    </border>
    <border>
      <left/>
      <right style="thin">
        <color indexed="55"/>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s>
  <cellStyleXfs count="8">
    <xf numFmtId="0" fontId="0" fillId="0" borderId="0"/>
    <xf numFmtId="0" fontId="65" fillId="0" borderId="0" applyNumberFormat="0" applyFill="0" applyBorder="0" applyAlignment="0" applyProtection="0"/>
    <xf numFmtId="0" fontId="1" fillId="0" borderId="0"/>
    <xf numFmtId="0" fontId="3" fillId="0" borderId="0"/>
    <xf numFmtId="0" fontId="64" fillId="0" borderId="0"/>
    <xf numFmtId="0" fontId="1" fillId="0" borderId="0"/>
    <xf numFmtId="164" fontId="88" fillId="0" borderId="0" applyFont="0" applyFill="0" applyBorder="0" applyAlignment="0" applyProtection="0"/>
    <xf numFmtId="9" fontId="88" fillId="0" borderId="0" applyFont="0" applyFill="0" applyBorder="0" applyAlignment="0" applyProtection="0"/>
  </cellStyleXfs>
  <cellXfs count="703">
    <xf numFmtId="0" fontId="0" fillId="0" borderId="0" xfId="0"/>
    <xf numFmtId="0" fontId="33" fillId="2" borderId="1" xfId="0" applyFont="1" applyFill="1" applyBorder="1" applyAlignment="1" applyProtection="1">
      <alignment horizontal="center" vertical="center" wrapText="1"/>
      <protection locked="0"/>
    </xf>
    <xf numFmtId="9" fontId="18" fillId="3" borderId="0" xfId="0" applyNumberFormat="1" applyFont="1" applyFill="1" applyBorder="1" applyAlignment="1" applyProtection="1">
      <alignment horizontal="center" vertical="center" wrapText="1"/>
    </xf>
    <xf numFmtId="0" fontId="18" fillId="2" borderId="7" xfId="0" applyFont="1" applyFill="1" applyBorder="1" applyAlignment="1" applyProtection="1">
      <alignment horizontal="left" vertical="top" wrapText="1" indent="1"/>
      <protection locked="0"/>
    </xf>
    <xf numFmtId="0" fontId="18" fillId="2" borderId="7" xfId="0" applyFont="1" applyFill="1" applyBorder="1" applyAlignment="1" applyProtection="1">
      <alignment horizontal="center" vertical="top" wrapText="1"/>
      <protection locked="0"/>
    </xf>
    <xf numFmtId="0" fontId="66" fillId="0" borderId="23" xfId="0" applyFont="1" applyBorder="1" applyAlignment="1" applyProtection="1">
      <alignment vertical="center"/>
      <protection locked="0"/>
    </xf>
    <xf numFmtId="0" fontId="36" fillId="6" borderId="20" xfId="0" applyFont="1" applyFill="1" applyBorder="1" applyAlignment="1" applyProtection="1">
      <alignment horizontal="center" vertical="center" wrapText="1"/>
    </xf>
    <xf numFmtId="0" fontId="36" fillId="6" borderId="1" xfId="0" applyFont="1" applyFill="1" applyBorder="1" applyAlignment="1" applyProtection="1">
      <alignment horizontal="left" vertical="center" wrapText="1"/>
    </xf>
    <xf numFmtId="0" fontId="34" fillId="6" borderId="20" xfId="0" applyFont="1" applyFill="1" applyBorder="1" applyAlignment="1" applyProtection="1">
      <alignment horizontal="center" vertical="center"/>
    </xf>
    <xf numFmtId="0" fontId="33" fillId="2" borderId="21" xfId="0" applyFont="1" applyFill="1" applyBorder="1" applyAlignment="1" applyProtection="1">
      <alignment horizontal="center" vertical="center" wrapText="1"/>
      <protection locked="0"/>
    </xf>
    <xf numFmtId="0" fontId="63" fillId="6" borderId="1" xfId="2" applyFont="1" applyFill="1" applyBorder="1" applyAlignment="1" applyProtection="1">
      <alignment horizontal="center" vertical="center" wrapText="1"/>
    </xf>
    <xf numFmtId="0" fontId="59" fillId="6" borderId="1" xfId="2" applyFont="1" applyFill="1" applyBorder="1" applyAlignment="1" applyProtection="1">
      <alignment horizontal="center" vertical="center" wrapText="1"/>
    </xf>
    <xf numFmtId="9" fontId="15" fillId="6" borderId="1" xfId="2" applyNumberFormat="1" applyFont="1" applyFill="1" applyBorder="1" applyAlignment="1" applyProtection="1">
      <alignment horizontal="center" vertical="center"/>
    </xf>
    <xf numFmtId="49" fontId="44" fillId="6" borderId="1" xfId="2" applyNumberFormat="1" applyFont="1" applyFill="1" applyBorder="1" applyAlignment="1" applyProtection="1">
      <alignment horizontal="center" vertical="center" wrapText="1"/>
    </xf>
    <xf numFmtId="49" fontId="27" fillId="6" borderId="1" xfId="2" applyNumberFormat="1" applyFont="1" applyFill="1" applyBorder="1" applyAlignment="1" applyProtection="1">
      <alignment horizontal="center" vertical="center" wrapText="1"/>
    </xf>
    <xf numFmtId="0" fontId="59" fillId="6" borderId="54" xfId="2" applyFont="1" applyFill="1" applyBorder="1" applyAlignment="1" applyProtection="1">
      <alignment horizontal="center" vertical="center" wrapText="1"/>
    </xf>
    <xf numFmtId="9" fontId="44" fillId="6" borderId="54" xfId="2" applyNumberFormat="1" applyFont="1" applyFill="1" applyBorder="1" applyAlignment="1" applyProtection="1">
      <alignment horizontal="center" vertical="center"/>
    </xf>
    <xf numFmtId="0" fontId="63" fillId="6" borderId="70" xfId="2" applyFont="1" applyFill="1" applyBorder="1" applyAlignment="1" applyProtection="1">
      <alignment horizontal="center" vertical="center" wrapText="1"/>
    </xf>
    <xf numFmtId="9" fontId="44" fillId="6" borderId="70" xfId="2" applyNumberFormat="1" applyFont="1" applyFill="1" applyBorder="1" applyAlignment="1" applyProtection="1">
      <alignment horizontal="center" vertical="center"/>
    </xf>
    <xf numFmtId="9" fontId="55" fillId="4" borderId="70" xfId="2" applyNumberFormat="1" applyFont="1" applyFill="1" applyBorder="1" applyAlignment="1" applyProtection="1">
      <alignment horizontal="center" vertical="center"/>
      <protection locked="0"/>
    </xf>
    <xf numFmtId="0" fontId="94" fillId="2" borderId="0" xfId="0" applyFont="1" applyFill="1"/>
    <xf numFmtId="0" fontId="98" fillId="2" borderId="0" xfId="0" applyFont="1" applyFill="1" applyBorder="1" applyAlignment="1" applyProtection="1">
      <alignment horizontal="left" vertical="center" wrapText="1" indent="1"/>
    </xf>
    <xf numFmtId="0" fontId="99" fillId="2" borderId="0" xfId="0" applyFont="1" applyFill="1" applyBorder="1" applyAlignment="1" applyProtection="1">
      <alignment horizontal="left" vertical="center" wrapText="1" indent="1"/>
    </xf>
    <xf numFmtId="9" fontId="1" fillId="3" borderId="8" xfId="0" applyNumberFormat="1" applyFont="1" applyFill="1" applyBorder="1" applyAlignment="1" applyProtection="1">
      <alignment horizontal="left" vertical="center" indent="1"/>
    </xf>
    <xf numFmtId="9" fontId="1" fillId="3" borderId="0" xfId="0" applyNumberFormat="1" applyFont="1" applyFill="1" applyBorder="1" applyAlignment="1" applyProtection="1">
      <alignment horizontal="left" vertical="center" indent="1"/>
    </xf>
    <xf numFmtId="0" fontId="1" fillId="2" borderId="0" xfId="0" applyFont="1" applyFill="1" applyBorder="1" applyAlignment="1" applyProtection="1">
      <alignment horizontal="left" vertical="center" indent="1"/>
    </xf>
    <xf numFmtId="9" fontId="9" fillId="3" borderId="0" xfId="0" applyNumberFormat="1" applyFont="1" applyFill="1" applyBorder="1" applyAlignment="1" applyProtection="1">
      <alignment horizontal="center" vertical="center"/>
    </xf>
    <xf numFmtId="9" fontId="9" fillId="3" borderId="9" xfId="0" applyNumberFormat="1" applyFont="1" applyFill="1" applyBorder="1" applyAlignment="1" applyProtection="1">
      <alignment horizontal="center" vertical="center"/>
    </xf>
    <xf numFmtId="0" fontId="95" fillId="3" borderId="8" xfId="0" applyFont="1" applyFill="1" applyBorder="1" applyAlignment="1" applyProtection="1">
      <alignment horizontal="left" vertical="center" indent="1"/>
    </xf>
    <xf numFmtId="0" fontId="96" fillId="3" borderId="0" xfId="0" applyFont="1" applyFill="1" applyBorder="1" applyAlignment="1" applyProtection="1">
      <alignment horizontal="left" vertical="center" indent="1"/>
    </xf>
    <xf numFmtId="0" fontId="96" fillId="2" borderId="0" xfId="0" applyFont="1" applyFill="1" applyBorder="1" applyAlignment="1" applyProtection="1">
      <alignment horizontal="left" indent="1"/>
    </xf>
    <xf numFmtId="0" fontId="96" fillId="2" borderId="9" xfId="0" applyFont="1" applyFill="1" applyBorder="1" applyAlignment="1" applyProtection="1">
      <alignment horizontal="left" indent="1"/>
    </xf>
    <xf numFmtId="49" fontId="2" fillId="2" borderId="9" xfId="0" applyNumberFormat="1" applyFont="1" applyFill="1" applyBorder="1" applyAlignment="1" applyProtection="1">
      <alignment horizontal="left" vertical="top"/>
    </xf>
    <xf numFmtId="9" fontId="95" fillId="3" borderId="8" xfId="0" applyNumberFormat="1" applyFont="1" applyFill="1" applyBorder="1" applyAlignment="1" applyProtection="1">
      <alignment horizontal="left" vertical="top" indent="1"/>
    </xf>
    <xf numFmtId="9" fontId="103" fillId="3" borderId="0" xfId="0" applyNumberFormat="1" applyFont="1" applyFill="1" applyBorder="1" applyAlignment="1" applyProtection="1">
      <alignment horizontal="left" vertical="top" indent="1"/>
    </xf>
    <xf numFmtId="0" fontId="96" fillId="0" borderId="0" xfId="0" applyFont="1" applyBorder="1" applyAlignment="1" applyProtection="1">
      <alignment horizontal="left" vertical="top" indent="1"/>
    </xf>
    <xf numFmtId="0" fontId="96" fillId="0" borderId="9" xfId="0" applyFont="1" applyBorder="1" applyAlignment="1" applyProtection="1">
      <alignment horizontal="left" vertical="top" indent="1"/>
    </xf>
    <xf numFmtId="165" fontId="96" fillId="3" borderId="8" xfId="0" applyNumberFormat="1" applyFont="1" applyFill="1" applyBorder="1" applyAlignment="1" applyProtection="1">
      <alignment horizontal="left" vertical="top" indent="2"/>
    </xf>
    <xf numFmtId="0" fontId="103" fillId="2" borderId="0" xfId="0" applyFont="1" applyFill="1" applyBorder="1" applyAlignment="1" applyProtection="1">
      <alignment horizontal="left" vertical="top" indent="1"/>
    </xf>
    <xf numFmtId="0" fontId="103" fillId="2" borderId="9" xfId="0" applyFont="1" applyFill="1" applyBorder="1" applyAlignment="1" applyProtection="1">
      <alignment horizontal="left" vertical="top" indent="1"/>
    </xf>
    <xf numFmtId="0" fontId="96" fillId="2" borderId="12" xfId="0" applyFont="1" applyFill="1" applyBorder="1" applyProtection="1">
      <protection locked="0"/>
    </xf>
    <xf numFmtId="0" fontId="96" fillId="2" borderId="53" xfId="0" applyFont="1" applyFill="1" applyBorder="1" applyProtection="1">
      <protection locked="0"/>
    </xf>
    <xf numFmtId="0" fontId="96" fillId="2" borderId="12" xfId="0" applyFont="1" applyFill="1" applyBorder="1" applyAlignment="1" applyProtection="1">
      <protection locked="0"/>
    </xf>
    <xf numFmtId="0" fontId="96" fillId="2" borderId="53" xfId="0" applyFont="1" applyFill="1" applyBorder="1" applyAlignment="1" applyProtection="1">
      <protection locked="0"/>
    </xf>
    <xf numFmtId="0" fontId="96" fillId="2" borderId="15" xfId="0" applyFont="1" applyFill="1" applyBorder="1" applyProtection="1">
      <protection locked="0"/>
    </xf>
    <xf numFmtId="0" fontId="99" fillId="2" borderId="0" xfId="0" applyFont="1" applyFill="1" applyBorder="1" applyAlignment="1" applyProtection="1">
      <alignment horizontal="left" vertical="top"/>
    </xf>
    <xf numFmtId="0" fontId="109" fillId="2" borderId="0" xfId="0" applyFont="1" applyFill="1" applyBorder="1" applyAlignment="1" applyProtection="1">
      <alignment horizontal="left" vertical="top" wrapText="1"/>
    </xf>
    <xf numFmtId="0" fontId="109" fillId="2" borderId="0" xfId="0" applyFont="1" applyFill="1" applyAlignment="1" applyProtection="1">
      <alignment vertical="top"/>
    </xf>
    <xf numFmtId="0" fontId="99" fillId="2" borderId="0" xfId="0" applyFont="1" applyFill="1" applyAlignment="1" applyProtection="1">
      <alignment horizontal="right" vertical="top"/>
    </xf>
    <xf numFmtId="9" fontId="10" fillId="13" borderId="11" xfId="0" applyNumberFormat="1" applyFont="1" applyFill="1" applyBorder="1" applyAlignment="1" applyProtection="1">
      <alignment horizontal="center" vertical="center"/>
    </xf>
    <xf numFmtId="9" fontId="10" fillId="13" borderId="16" xfId="0" applyNumberFormat="1" applyFont="1" applyFill="1" applyBorder="1" applyAlignment="1" applyProtection="1">
      <alignment horizontal="center" vertical="center"/>
    </xf>
    <xf numFmtId="9" fontId="1" fillId="5" borderId="10" xfId="0" applyNumberFormat="1" applyFont="1" applyFill="1" applyBorder="1" applyAlignment="1" applyProtection="1">
      <alignment horizontal="left" vertical="center" indent="1"/>
    </xf>
    <xf numFmtId="9" fontId="1" fillId="5" borderId="11" xfId="0" applyNumberFormat="1" applyFont="1" applyFill="1" applyBorder="1" applyAlignment="1" applyProtection="1">
      <alignment horizontal="left" vertical="center" indent="1"/>
    </xf>
    <xf numFmtId="9" fontId="1" fillId="5" borderId="11" xfId="0" applyNumberFormat="1" applyFont="1" applyFill="1" applyBorder="1" applyAlignment="1" applyProtection="1">
      <alignment horizontal="left" vertical="center" wrapText="1" indent="1"/>
    </xf>
    <xf numFmtId="9" fontId="9" fillId="5" borderId="11" xfId="0" applyNumberFormat="1" applyFont="1" applyFill="1" applyBorder="1" applyAlignment="1" applyProtection="1">
      <alignment horizontal="center" vertical="center"/>
    </xf>
    <xf numFmtId="9" fontId="9" fillId="5" borderId="16" xfId="0" applyNumberFormat="1" applyFont="1" applyFill="1" applyBorder="1" applyAlignment="1" applyProtection="1">
      <alignment horizontal="center" vertical="center"/>
    </xf>
    <xf numFmtId="9" fontId="1" fillId="5" borderId="8" xfId="0" applyNumberFormat="1" applyFont="1" applyFill="1" applyBorder="1" applyAlignment="1" applyProtection="1">
      <alignment horizontal="left" vertical="center" indent="1"/>
    </xf>
    <xf numFmtId="9" fontId="1" fillId="5" borderId="0" xfId="0" applyNumberFormat="1" applyFont="1" applyFill="1" applyBorder="1" applyAlignment="1" applyProtection="1">
      <alignment horizontal="left" vertical="center" indent="1"/>
    </xf>
    <xf numFmtId="0" fontId="1" fillId="6" borderId="0" xfId="0" applyFont="1" applyFill="1" applyBorder="1" applyAlignment="1" applyProtection="1">
      <alignment horizontal="left" vertical="center" indent="1"/>
    </xf>
    <xf numFmtId="9" fontId="9" fillId="5" borderId="0" xfId="0" applyNumberFormat="1" applyFont="1" applyFill="1" applyBorder="1" applyAlignment="1" applyProtection="1">
      <alignment horizontal="center" vertical="center"/>
    </xf>
    <xf numFmtId="9" fontId="9" fillId="5" borderId="9" xfId="0" applyNumberFormat="1" applyFont="1" applyFill="1" applyBorder="1" applyAlignment="1" applyProtection="1">
      <alignment horizontal="center" vertical="center"/>
    </xf>
    <xf numFmtId="0" fontId="0" fillId="4" borderId="0" xfId="0" applyFill="1"/>
    <xf numFmtId="9" fontId="95" fillId="2" borderId="7" xfId="0" applyNumberFormat="1" applyFont="1" applyFill="1" applyBorder="1" applyAlignment="1" applyProtection="1">
      <alignment horizontal="center" vertical="center" wrapText="1"/>
    </xf>
    <xf numFmtId="9" fontId="95" fillId="2" borderId="17" xfId="0" applyNumberFormat="1" applyFont="1" applyFill="1" applyBorder="1" applyAlignment="1" applyProtection="1">
      <alignment horizontal="center" vertical="center" wrapText="1"/>
    </xf>
    <xf numFmtId="0" fontId="94" fillId="6" borderId="0" xfId="0" applyFont="1" applyFill="1"/>
    <xf numFmtId="0" fontId="115" fillId="4" borderId="0" xfId="0" applyFont="1" applyFill="1"/>
    <xf numFmtId="0" fontId="115" fillId="4" borderId="0" xfId="0" applyFont="1" applyFill="1" applyAlignment="1">
      <alignment horizontal="right"/>
    </xf>
    <xf numFmtId="0" fontId="0" fillId="4" borderId="0" xfId="0" applyFill="1" applyAlignment="1">
      <alignment horizontal="left"/>
    </xf>
    <xf numFmtId="0" fontId="94" fillId="4" borderId="0" xfId="0" applyFont="1" applyFill="1"/>
    <xf numFmtId="0" fontId="34" fillId="6" borderId="79" xfId="0" applyFont="1" applyFill="1" applyBorder="1" applyAlignment="1" applyProtection="1">
      <alignment horizontal="center" vertical="center"/>
    </xf>
    <xf numFmtId="0" fontId="36" fillId="6" borderId="80" xfId="0" applyFont="1" applyFill="1" applyBorder="1" applyAlignment="1" applyProtection="1">
      <alignment horizontal="left" vertical="center" wrapText="1"/>
    </xf>
    <xf numFmtId="0" fontId="33" fillId="2" borderId="81" xfId="0" applyFont="1" applyFill="1" applyBorder="1" applyAlignment="1" applyProtection="1">
      <alignment horizontal="center" vertical="center" wrapText="1"/>
      <protection locked="0"/>
    </xf>
    <xf numFmtId="0" fontId="117" fillId="19" borderId="77" xfId="1" applyFont="1" applyFill="1" applyBorder="1" applyAlignment="1" applyProtection="1">
      <alignment horizontal="center" vertical="center" wrapText="1"/>
    </xf>
    <xf numFmtId="0" fontId="35" fillId="19" borderId="77" xfId="2" applyFont="1" applyFill="1" applyBorder="1" applyAlignment="1" applyProtection="1">
      <alignment horizontal="left" vertical="center" wrapText="1"/>
    </xf>
    <xf numFmtId="9" fontId="35" fillId="19" borderId="77" xfId="0" applyNumberFormat="1" applyFont="1" applyFill="1" applyBorder="1" applyAlignment="1" applyProtection="1">
      <alignment horizontal="center" vertical="center" wrapText="1"/>
    </xf>
    <xf numFmtId="0" fontId="117" fillId="21" borderId="78" xfId="1" applyFont="1" applyFill="1" applyBorder="1" applyAlignment="1" applyProtection="1">
      <alignment horizontal="center" vertical="center" wrapText="1"/>
    </xf>
    <xf numFmtId="0" fontId="35" fillId="21" borderId="78" xfId="2" applyFont="1" applyFill="1" applyBorder="1" applyAlignment="1" applyProtection="1">
      <alignment horizontal="left" vertical="center" wrapText="1"/>
    </xf>
    <xf numFmtId="9" fontId="35" fillId="21" borderId="78" xfId="0" applyNumberFormat="1" applyFont="1" applyFill="1" applyBorder="1" applyAlignment="1" applyProtection="1">
      <alignment horizontal="center" vertical="center" wrapText="1"/>
    </xf>
    <xf numFmtId="0" fontId="75" fillId="7" borderId="74" xfId="2" applyFont="1" applyFill="1" applyBorder="1" applyAlignment="1" applyProtection="1">
      <alignment horizontal="center" vertical="center" wrapText="1"/>
    </xf>
    <xf numFmtId="0" fontId="75" fillId="7" borderId="20" xfId="2" applyFont="1" applyFill="1" applyBorder="1" applyAlignment="1" applyProtection="1">
      <alignment horizontal="center" vertical="center" wrapText="1"/>
    </xf>
    <xf numFmtId="0" fontId="117" fillId="23" borderId="82" xfId="1" applyFont="1" applyFill="1" applyBorder="1" applyAlignment="1" applyProtection="1">
      <alignment horizontal="center" vertical="center" wrapText="1"/>
    </xf>
    <xf numFmtId="0" fontId="35" fillId="23" borderId="82" xfId="2" applyFont="1" applyFill="1" applyBorder="1" applyAlignment="1" applyProtection="1">
      <alignment horizontal="left" vertical="center" wrapText="1"/>
    </xf>
    <xf numFmtId="9" fontId="35" fillId="23" borderId="82" xfId="0" applyNumberFormat="1" applyFont="1" applyFill="1" applyBorder="1" applyAlignment="1" applyProtection="1">
      <alignment horizontal="center" vertical="center" wrapText="1"/>
    </xf>
    <xf numFmtId="0" fontId="35" fillId="25" borderId="75" xfId="2" applyFont="1" applyFill="1" applyBorder="1" applyAlignment="1" applyProtection="1">
      <alignment horizontal="left" vertical="center" wrapText="1"/>
    </xf>
    <xf numFmtId="9" fontId="35" fillId="25" borderId="75" xfId="2" applyNumberFormat="1" applyFont="1" applyFill="1" applyBorder="1" applyAlignment="1" applyProtection="1">
      <alignment horizontal="center" vertical="center" wrapText="1"/>
    </xf>
    <xf numFmtId="0" fontId="35" fillId="25" borderId="1" xfId="2" applyFont="1" applyFill="1" applyBorder="1" applyAlignment="1" applyProtection="1">
      <alignment horizontal="left" vertical="center" wrapText="1"/>
    </xf>
    <xf numFmtId="9" fontId="35" fillId="25" borderId="1" xfId="2" applyNumberFormat="1" applyFont="1" applyFill="1" applyBorder="1" applyAlignment="1" applyProtection="1">
      <alignment horizontal="center" vertical="center" wrapText="1"/>
    </xf>
    <xf numFmtId="0" fontId="35" fillId="27" borderId="75" xfId="2" applyFont="1" applyFill="1" applyBorder="1" applyAlignment="1" applyProtection="1">
      <alignment horizontal="left" vertical="center" wrapText="1"/>
    </xf>
    <xf numFmtId="9" fontId="35" fillId="27" borderId="75" xfId="2" applyNumberFormat="1" applyFont="1" applyFill="1" applyBorder="1" applyAlignment="1" applyProtection="1">
      <alignment horizontal="center" vertical="center" wrapText="1"/>
    </xf>
    <xf numFmtId="0" fontId="35" fillId="27" borderId="1" xfId="2" applyFont="1" applyFill="1" applyBorder="1" applyAlignment="1" applyProtection="1">
      <alignment horizontal="left" vertical="center" wrapText="1"/>
    </xf>
    <xf numFmtId="9" fontId="35" fillId="27" borderId="1" xfId="2" applyNumberFormat="1" applyFont="1" applyFill="1" applyBorder="1" applyAlignment="1" applyProtection="1">
      <alignment horizontal="center" vertical="center" wrapText="1"/>
    </xf>
    <xf numFmtId="0" fontId="35" fillId="29" borderId="75" xfId="2" applyFont="1" applyFill="1" applyBorder="1" applyAlignment="1" applyProtection="1">
      <alignment horizontal="left" vertical="center" wrapText="1"/>
    </xf>
    <xf numFmtId="9" fontId="35" fillId="29" borderId="75" xfId="2" applyNumberFormat="1" applyFont="1" applyFill="1" applyBorder="1" applyAlignment="1" applyProtection="1">
      <alignment horizontal="center" vertical="center" wrapText="1"/>
    </xf>
    <xf numFmtId="0" fontId="35" fillId="29" borderId="1" xfId="2" applyFont="1" applyFill="1" applyBorder="1" applyAlignment="1" applyProtection="1">
      <alignment horizontal="left" vertical="center" wrapText="1"/>
    </xf>
    <xf numFmtId="9" fontId="35" fillId="29" borderId="1" xfId="2" applyNumberFormat="1" applyFont="1" applyFill="1" applyBorder="1" applyAlignment="1" applyProtection="1">
      <alignment horizontal="center" vertical="center" wrapText="1"/>
    </xf>
    <xf numFmtId="0" fontId="71" fillId="17" borderId="86" xfId="0" applyFont="1" applyFill="1" applyBorder="1" applyAlignment="1">
      <alignment horizontal="center" vertical="center"/>
    </xf>
    <xf numFmtId="0" fontId="0" fillId="15" borderId="86" xfId="0" applyFill="1" applyBorder="1" applyAlignment="1">
      <alignment horizontal="center"/>
    </xf>
    <xf numFmtId="0" fontId="0" fillId="0" borderId="86" xfId="0" applyBorder="1" applyAlignment="1">
      <alignment horizontal="left" vertical="center"/>
    </xf>
    <xf numFmtId="0" fontId="81" fillId="0" borderId="0" xfId="0" applyFont="1" applyProtection="1"/>
    <xf numFmtId="0" fontId="6" fillId="2" borderId="0" xfId="2" applyFont="1" applyFill="1" applyBorder="1" applyAlignment="1" applyProtection="1">
      <alignment vertical="top"/>
    </xf>
    <xf numFmtId="0" fontId="6" fillId="2" borderId="0" xfId="2" applyFont="1" applyFill="1" applyBorder="1" applyAlignment="1" applyProtection="1">
      <alignment horizontal="center" vertical="top"/>
    </xf>
    <xf numFmtId="0" fontId="6" fillId="2" borderId="0" xfId="2" applyFont="1" applyFill="1" applyBorder="1" applyAlignment="1" applyProtection="1">
      <alignment horizontal="right" vertical="top"/>
    </xf>
    <xf numFmtId="14" fontId="6" fillId="2" borderId="0" xfId="2" applyNumberFormat="1" applyFont="1" applyFill="1" applyBorder="1" applyAlignment="1" applyProtection="1">
      <alignment horizontal="right" vertical="center"/>
    </xf>
    <xf numFmtId="0" fontId="22" fillId="2" borderId="0" xfId="0" applyFont="1" applyFill="1" applyProtection="1"/>
    <xf numFmtId="14" fontId="2" fillId="2" borderId="0" xfId="2" applyNumberFormat="1" applyFont="1" applyFill="1" applyBorder="1" applyAlignment="1" applyProtection="1">
      <alignment horizontal="right" vertical="top"/>
    </xf>
    <xf numFmtId="0" fontId="69" fillId="4" borderId="0" xfId="0" applyFont="1" applyFill="1" applyProtection="1"/>
    <xf numFmtId="0" fontId="69" fillId="6" borderId="0" xfId="0" applyFont="1" applyFill="1" applyProtection="1"/>
    <xf numFmtId="0" fontId="67" fillId="0" borderId="0" xfId="0" applyFont="1" applyFill="1" applyProtection="1"/>
    <xf numFmtId="0" fontId="58" fillId="7" borderId="0" xfId="2" applyFont="1" applyFill="1" applyBorder="1" applyAlignment="1" applyProtection="1">
      <alignment vertical="center"/>
    </xf>
    <xf numFmtId="0" fontId="54" fillId="7" borderId="0" xfId="2" applyFont="1" applyFill="1" applyBorder="1" applyAlignment="1" applyProtection="1">
      <alignment vertical="top" wrapText="1"/>
    </xf>
    <xf numFmtId="0" fontId="89" fillId="4" borderId="38" xfId="0" applyFont="1" applyFill="1" applyBorder="1" applyAlignment="1" applyProtection="1">
      <alignment vertical="top" wrapText="1"/>
    </xf>
    <xf numFmtId="0" fontId="89" fillId="4" borderId="0" xfId="0" applyFont="1" applyFill="1" applyBorder="1" applyAlignment="1" applyProtection="1">
      <alignment vertical="top" wrapText="1"/>
    </xf>
    <xf numFmtId="0" fontId="84" fillId="4" borderId="0" xfId="0" applyFont="1" applyFill="1" applyBorder="1" applyAlignment="1" applyProtection="1">
      <alignment vertical="top" wrapText="1"/>
    </xf>
    <xf numFmtId="0" fontId="84" fillId="4" borderId="39" xfId="0" applyFont="1" applyFill="1" applyBorder="1" applyAlignment="1" applyProtection="1">
      <alignment vertical="top" wrapText="1"/>
    </xf>
    <xf numFmtId="0" fontId="84" fillId="4" borderId="47" xfId="0" applyFont="1" applyFill="1" applyBorder="1" applyAlignment="1" applyProtection="1">
      <alignment vertical="top" wrapText="1"/>
    </xf>
    <xf numFmtId="0" fontId="84" fillId="4" borderId="43" xfId="0" applyFont="1" applyFill="1" applyBorder="1" applyAlignment="1" applyProtection="1">
      <alignment vertical="top" wrapText="1"/>
    </xf>
    <xf numFmtId="0" fontId="84" fillId="4" borderId="49" xfId="0" applyFont="1" applyFill="1" applyBorder="1" applyAlignment="1" applyProtection="1">
      <alignment vertical="top" wrapText="1"/>
    </xf>
    <xf numFmtId="0" fontId="15" fillId="9" borderId="0" xfId="2" applyFont="1" applyFill="1" applyBorder="1" applyAlignment="1" applyProtection="1">
      <alignment vertical="center"/>
    </xf>
    <xf numFmtId="0" fontId="15" fillId="9" borderId="24" xfId="2" applyFont="1" applyFill="1" applyBorder="1" applyAlignment="1" applyProtection="1">
      <alignment vertical="center"/>
    </xf>
    <xf numFmtId="0" fontId="22" fillId="2" borderId="0" xfId="0" applyFont="1" applyFill="1" applyAlignment="1" applyProtection="1">
      <alignment vertical="center"/>
    </xf>
    <xf numFmtId="0" fontId="43" fillId="2" borderId="0" xfId="0" applyFont="1" applyFill="1" applyProtection="1"/>
    <xf numFmtId="0" fontId="2" fillId="2" borderId="0" xfId="2" applyFont="1" applyFill="1" applyBorder="1" applyAlignment="1" applyProtection="1">
      <alignment horizontal="left" vertical="center"/>
    </xf>
    <xf numFmtId="49" fontId="18" fillId="3" borderId="0" xfId="2" applyNumberFormat="1" applyFont="1" applyFill="1" applyBorder="1" applyAlignment="1" applyProtection="1">
      <alignment horizontal="left" vertical="center"/>
    </xf>
    <xf numFmtId="49" fontId="18" fillId="2" borderId="0" xfId="2" applyNumberFormat="1" applyFont="1" applyFill="1" applyBorder="1" applyAlignment="1" applyProtection="1">
      <alignment horizontal="left" vertical="center"/>
    </xf>
    <xf numFmtId="0" fontId="43" fillId="0" borderId="0" xfId="0" applyFont="1" applyProtection="1"/>
    <xf numFmtId="0" fontId="59" fillId="2" borderId="0" xfId="0" applyFont="1" applyFill="1" applyBorder="1" applyAlignment="1" applyProtection="1">
      <alignment horizontal="left" vertical="center"/>
    </xf>
    <xf numFmtId="0" fontId="6" fillId="2" borderId="0" xfId="0" applyFont="1" applyFill="1" applyBorder="1" applyAlignment="1" applyProtection="1">
      <alignment horizontal="left" vertical="center"/>
    </xf>
    <xf numFmtId="0" fontId="6" fillId="2" borderId="0" xfId="0" applyFont="1" applyFill="1" applyBorder="1" applyAlignment="1" applyProtection="1">
      <alignment horizontal="center" vertical="center"/>
    </xf>
    <xf numFmtId="14" fontId="32" fillId="2" borderId="0" xfId="2" applyNumberFormat="1" applyFont="1" applyFill="1" applyBorder="1" applyAlignment="1" applyProtection="1">
      <alignment horizontal="right" vertical="center"/>
    </xf>
    <xf numFmtId="14" fontId="59" fillId="2" borderId="0" xfId="2" applyNumberFormat="1" applyFont="1" applyFill="1" applyBorder="1" applyAlignment="1" applyProtection="1">
      <alignment horizontal="right" vertical="center"/>
    </xf>
    <xf numFmtId="0" fontId="0" fillId="0" borderId="0" xfId="0" applyProtection="1"/>
    <xf numFmtId="0" fontId="121" fillId="6" borderId="0" xfId="0" applyFont="1" applyFill="1" applyAlignment="1" applyProtection="1">
      <alignment vertical="center"/>
    </xf>
    <xf numFmtId="0" fontId="75" fillId="11" borderId="71" xfId="2" applyFont="1" applyFill="1" applyBorder="1" applyAlignment="1" applyProtection="1">
      <alignment horizontal="center" vertical="center" wrapText="1"/>
    </xf>
    <xf numFmtId="0" fontId="75" fillId="11" borderId="72" xfId="2" applyFont="1" applyFill="1" applyBorder="1" applyAlignment="1" applyProtection="1">
      <alignment horizontal="center" vertical="center" wrapText="1"/>
    </xf>
    <xf numFmtId="0" fontId="75" fillId="11" borderId="73" xfId="2" applyFont="1" applyFill="1" applyBorder="1" applyAlignment="1" applyProtection="1">
      <alignment horizontal="center" vertical="center" wrapText="1"/>
    </xf>
    <xf numFmtId="0" fontId="71" fillId="0" borderId="0" xfId="0" applyFont="1" applyProtection="1"/>
    <xf numFmtId="0" fontId="120" fillId="0" borderId="0" xfId="0" applyFont="1" applyAlignment="1" applyProtection="1">
      <alignment wrapText="1"/>
    </xf>
    <xf numFmtId="0" fontId="70" fillId="0" borderId="0" xfId="0" applyFont="1" applyProtection="1"/>
    <xf numFmtId="0" fontId="72" fillId="0" borderId="0" xfId="0" applyFont="1" applyProtection="1"/>
    <xf numFmtId="9" fontId="34" fillId="6" borderId="1" xfId="0" applyNumberFormat="1" applyFont="1" applyFill="1" applyBorder="1" applyAlignment="1" applyProtection="1">
      <alignment horizontal="center" vertical="center"/>
    </xf>
    <xf numFmtId="0" fontId="36" fillId="6" borderId="1" xfId="2" applyFont="1" applyFill="1" applyBorder="1" applyAlignment="1" applyProtection="1">
      <alignment horizontal="center" vertical="center" wrapText="1"/>
    </xf>
    <xf numFmtId="0" fontId="121" fillId="6" borderId="0" xfId="0" applyFont="1" applyFill="1" applyAlignment="1" applyProtection="1">
      <alignment vertical="top" wrapText="1"/>
    </xf>
    <xf numFmtId="0" fontId="121" fillId="6" borderId="0" xfId="0" applyFont="1" applyFill="1" applyAlignment="1" applyProtection="1">
      <alignment horizontal="center" vertical="top" wrapText="1"/>
    </xf>
    <xf numFmtId="0" fontId="121" fillId="6" borderId="0" xfId="0" applyFont="1" applyFill="1" applyAlignment="1" applyProtection="1">
      <alignment vertical="center" wrapText="1"/>
    </xf>
    <xf numFmtId="0" fontId="121" fillId="6" borderId="0" xfId="0" applyFont="1" applyFill="1" applyAlignment="1" applyProtection="1">
      <alignment vertical="top"/>
    </xf>
    <xf numFmtId="0" fontId="22" fillId="0" borderId="0" xfId="0" applyFont="1" applyAlignment="1" applyProtection="1">
      <alignment horizontal="center" vertical="center"/>
    </xf>
    <xf numFmtId="0" fontId="22" fillId="0" borderId="0" xfId="0" applyFont="1" applyAlignment="1" applyProtection="1">
      <alignment horizontal="left" vertical="center"/>
    </xf>
    <xf numFmtId="0" fontId="2" fillId="2" borderId="0" xfId="0" applyFont="1" applyFill="1" applyBorder="1" applyAlignment="1" applyProtection="1">
      <alignment horizontal="left" vertical="center"/>
    </xf>
    <xf numFmtId="0" fontId="2" fillId="2" borderId="0" xfId="0" applyFont="1" applyFill="1" applyBorder="1" applyAlignment="1" applyProtection="1">
      <alignment horizontal="center" vertical="center"/>
    </xf>
    <xf numFmtId="14" fontId="2" fillId="2" borderId="0" xfId="2" applyNumberFormat="1" applyFont="1" applyFill="1" applyBorder="1" applyAlignment="1" applyProtection="1">
      <alignment horizontal="right" vertical="center"/>
    </xf>
    <xf numFmtId="0" fontId="69" fillId="0" borderId="0" xfId="0" applyFont="1" applyBorder="1" applyProtection="1"/>
    <xf numFmtId="0" fontId="67" fillId="6" borderId="0" xfId="0" applyFont="1" applyFill="1" applyBorder="1" applyProtection="1"/>
    <xf numFmtId="0" fontId="67" fillId="0" borderId="0" xfId="0" applyFont="1" applyFill="1" applyAlignment="1" applyProtection="1">
      <alignment horizontal="center" vertical="center"/>
    </xf>
    <xf numFmtId="0" fontId="41" fillId="0" borderId="0" xfId="0" applyFont="1" applyAlignment="1" applyProtection="1">
      <alignment horizontal="center" vertical="center"/>
    </xf>
    <xf numFmtId="0" fontId="79" fillId="0" borderId="0" xfId="0" applyFont="1" applyBorder="1" applyProtection="1"/>
    <xf numFmtId="0" fontId="68" fillId="6" borderId="0" xfId="0" applyFont="1" applyFill="1" applyBorder="1" applyProtection="1"/>
    <xf numFmtId="0" fontId="68" fillId="0" borderId="0" xfId="0" applyFont="1" applyFill="1" applyProtection="1"/>
    <xf numFmtId="0" fontId="68" fillId="0" borderId="0" xfId="0" applyFont="1" applyFill="1" applyAlignment="1" applyProtection="1">
      <alignment horizontal="center" vertical="center"/>
    </xf>
    <xf numFmtId="0" fontId="23" fillId="0" borderId="0" xfId="0" applyFont="1" applyAlignment="1" applyProtection="1">
      <alignment horizontal="center" vertical="center"/>
    </xf>
    <xf numFmtId="0" fontId="23" fillId="2" borderId="0" xfId="0" applyFont="1" applyFill="1" applyBorder="1" applyAlignment="1" applyProtection="1">
      <alignment horizontal="center" vertical="center"/>
    </xf>
    <xf numFmtId="0" fontId="15" fillId="3" borderId="0" xfId="0" applyFont="1" applyFill="1" applyBorder="1" applyAlignment="1" applyProtection="1">
      <alignment horizontal="left" vertical="center" indent="1"/>
    </xf>
    <xf numFmtId="0" fontId="2" fillId="3" borderId="0" xfId="0" applyFont="1" applyFill="1" applyBorder="1" applyAlignment="1" applyProtection="1">
      <alignment horizontal="right" vertical="center"/>
    </xf>
    <xf numFmtId="9" fontId="15" fillId="3" borderId="0" xfId="0" applyNumberFormat="1" applyFont="1" applyFill="1" applyBorder="1" applyAlignment="1" applyProtection="1">
      <alignment horizontal="left" vertical="center"/>
    </xf>
    <xf numFmtId="9" fontId="82" fillId="6" borderId="50" xfId="0" applyNumberFormat="1" applyFont="1" applyFill="1" applyBorder="1" applyAlignment="1" applyProtection="1">
      <alignment horizontal="left" vertical="center"/>
    </xf>
    <xf numFmtId="14" fontId="0" fillId="6" borderId="51" xfId="0" applyNumberFormat="1" applyFill="1" applyBorder="1" applyAlignment="1" applyProtection="1">
      <alignment horizontal="center" vertical="center"/>
    </xf>
    <xf numFmtId="0" fontId="82" fillId="6" borderId="50" xfId="0" applyFont="1" applyFill="1" applyBorder="1" applyAlignment="1" applyProtection="1">
      <alignment horizontal="left" vertical="center"/>
    </xf>
    <xf numFmtId="0" fontId="82" fillId="6" borderId="52" xfId="0" applyFont="1" applyFill="1" applyBorder="1" applyAlignment="1" applyProtection="1">
      <alignment horizontal="left" vertical="center"/>
    </xf>
    <xf numFmtId="0" fontId="82" fillId="6" borderId="0" xfId="0" applyFont="1" applyFill="1" applyBorder="1" applyAlignment="1" applyProtection="1">
      <alignment horizontal="left" vertical="center"/>
    </xf>
    <xf numFmtId="0" fontId="82" fillId="6" borderId="38" xfId="0" applyFont="1" applyFill="1" applyBorder="1" applyAlignment="1" applyProtection="1">
      <alignment horizontal="left" vertical="center"/>
    </xf>
    <xf numFmtId="0" fontId="82" fillId="6" borderId="56" xfId="2" applyNumberFormat="1" applyFont="1" applyFill="1" applyBorder="1" applyAlignment="1" applyProtection="1">
      <alignment vertical="center"/>
    </xf>
    <xf numFmtId="49" fontId="82" fillId="6" borderId="57" xfId="2" applyNumberFormat="1" applyFont="1" applyFill="1" applyBorder="1" applyAlignment="1" applyProtection="1">
      <alignment vertical="center"/>
    </xf>
    <xf numFmtId="49" fontId="82" fillId="6" borderId="55" xfId="0" applyNumberFormat="1" applyFont="1" applyFill="1" applyBorder="1" applyAlignment="1" applyProtection="1">
      <alignment horizontal="left" vertical="center"/>
    </xf>
    <xf numFmtId="0" fontId="82" fillId="6" borderId="56" xfId="0" applyFont="1" applyFill="1" applyBorder="1" applyAlignment="1" applyProtection="1">
      <alignment horizontal="left" vertical="center"/>
    </xf>
    <xf numFmtId="0" fontId="23" fillId="2" borderId="0" xfId="0" applyFont="1" applyFill="1" applyAlignment="1" applyProtection="1">
      <alignment horizontal="center" vertical="center"/>
    </xf>
    <xf numFmtId="0" fontId="38" fillId="2" borderId="0" xfId="0" applyNumberFormat="1" applyFont="1" applyFill="1" applyBorder="1" applyAlignment="1" applyProtection="1">
      <alignment horizontal="center" vertical="center"/>
    </xf>
    <xf numFmtId="0" fontId="23" fillId="2" borderId="0" xfId="0" applyFont="1" applyFill="1" applyBorder="1" applyProtection="1"/>
    <xf numFmtId="0" fontId="23" fillId="0" borderId="0" xfId="0" applyFont="1" applyProtection="1"/>
    <xf numFmtId="0" fontId="43" fillId="6" borderId="0" xfId="0" applyFont="1" applyFill="1" applyBorder="1" applyProtection="1"/>
    <xf numFmtId="9" fontId="49" fillId="6" borderId="0" xfId="0" applyNumberFormat="1" applyFont="1" applyFill="1" applyBorder="1" applyAlignment="1" applyProtection="1">
      <alignment horizontal="center" vertical="center"/>
    </xf>
    <xf numFmtId="9" fontId="49" fillId="6" borderId="9" xfId="0" applyNumberFormat="1" applyFont="1" applyFill="1" applyBorder="1" applyAlignment="1" applyProtection="1">
      <alignment horizontal="center" vertical="center"/>
    </xf>
    <xf numFmtId="0" fontId="43" fillId="6" borderId="8" xfId="0" applyFont="1" applyFill="1" applyBorder="1" applyProtection="1"/>
    <xf numFmtId="0" fontId="43" fillId="6" borderId="9" xfId="0" applyFont="1" applyFill="1" applyBorder="1" applyProtection="1"/>
    <xf numFmtId="9" fontId="15" fillId="6" borderId="12" xfId="0" applyNumberFormat="1" applyFont="1" applyFill="1" applyBorder="1" applyAlignment="1" applyProtection="1">
      <alignment vertical="center"/>
    </xf>
    <xf numFmtId="0" fontId="19" fillId="6" borderId="13" xfId="0" applyFont="1" applyFill="1" applyBorder="1" applyAlignment="1" applyProtection="1">
      <alignment horizontal="left" vertical="center" indent="1"/>
    </xf>
    <xf numFmtId="9" fontId="19" fillId="6" borderId="13" xfId="0" applyNumberFormat="1" applyFont="1" applyFill="1" applyBorder="1" applyAlignment="1" applyProtection="1">
      <alignment horizontal="left" vertical="center" indent="2"/>
    </xf>
    <xf numFmtId="0" fontId="15" fillId="6" borderId="15" xfId="0" applyFont="1" applyFill="1" applyBorder="1" applyAlignment="1" applyProtection="1">
      <alignment horizontal="right" vertical="center"/>
    </xf>
    <xf numFmtId="0" fontId="40" fillId="16" borderId="8" xfId="0" applyFont="1" applyFill="1" applyBorder="1" applyAlignment="1" applyProtection="1">
      <alignment horizontal="center" vertical="center" wrapText="1"/>
    </xf>
    <xf numFmtId="0" fontId="48" fillId="16" borderId="0" xfId="0" applyFont="1" applyFill="1" applyBorder="1" applyAlignment="1" applyProtection="1">
      <alignment horizontal="center" vertical="center" wrapText="1"/>
    </xf>
    <xf numFmtId="0" fontId="24" fillId="16" borderId="9" xfId="0" applyFont="1" applyFill="1" applyBorder="1" applyAlignment="1" applyProtection="1">
      <alignment horizontal="center" vertical="center" wrapText="1"/>
    </xf>
    <xf numFmtId="0" fontId="19" fillId="2" borderId="13" xfId="0" applyFont="1" applyFill="1" applyBorder="1" applyAlignment="1" applyProtection="1">
      <alignment horizontal="center"/>
    </xf>
    <xf numFmtId="0" fontId="50" fillId="2" borderId="13" xfId="1" applyFont="1" applyFill="1" applyBorder="1" applyAlignment="1" applyProtection="1">
      <alignment horizontal="left" vertical="center" wrapText="1"/>
    </xf>
    <xf numFmtId="0" fontId="67" fillId="6" borderId="0" xfId="0" applyFont="1" applyFill="1" applyBorder="1" applyAlignment="1" applyProtection="1">
      <alignment horizontal="center" vertical="center"/>
    </xf>
    <xf numFmtId="0" fontId="23" fillId="2" borderId="5" xfId="0" applyFont="1" applyFill="1" applyBorder="1" applyProtection="1"/>
    <xf numFmtId="9" fontId="15" fillId="3" borderId="5" xfId="0" applyNumberFormat="1" applyFont="1" applyFill="1" applyBorder="1" applyAlignment="1" applyProtection="1">
      <alignment vertical="center"/>
    </xf>
    <xf numFmtId="49" fontId="2" fillId="2" borderId="5" xfId="0" applyNumberFormat="1" applyFont="1" applyFill="1" applyBorder="1" applyAlignment="1" applyProtection="1">
      <alignment horizontal="center" vertical="center" wrapText="1"/>
    </xf>
    <xf numFmtId="9" fontId="2" fillId="2" borderId="5" xfId="0" applyNumberFormat="1" applyFont="1" applyFill="1" applyBorder="1" applyAlignment="1" applyProtection="1">
      <alignment horizontal="center" vertical="center"/>
    </xf>
    <xf numFmtId="0" fontId="67" fillId="0" borderId="0" xfId="0" applyFont="1" applyFill="1" applyAlignment="1" applyProtection="1">
      <alignment vertical="center"/>
    </xf>
    <xf numFmtId="0" fontId="15" fillId="31" borderId="50" xfId="0" applyFont="1" applyFill="1" applyBorder="1" applyAlignment="1" applyProtection="1">
      <alignment vertical="center"/>
    </xf>
    <xf numFmtId="0" fontId="15" fillId="31" borderId="51" xfId="0" applyFont="1" applyFill="1" applyBorder="1" applyAlignment="1" applyProtection="1">
      <alignment vertical="center"/>
    </xf>
    <xf numFmtId="0" fontId="15" fillId="17" borderId="51" xfId="0" applyFont="1" applyFill="1" applyBorder="1" applyProtection="1"/>
    <xf numFmtId="9" fontId="15" fillId="17" borderId="51" xfId="0" applyNumberFormat="1" applyFont="1" applyFill="1" applyBorder="1" applyAlignment="1" applyProtection="1">
      <alignment horizontal="center" vertical="center"/>
    </xf>
    <xf numFmtId="0" fontId="2" fillId="17" borderId="58" xfId="0" applyFont="1" applyFill="1" applyBorder="1" applyProtection="1"/>
    <xf numFmtId="9" fontId="15" fillId="17" borderId="52" xfId="0" applyNumberFormat="1" applyFont="1" applyFill="1" applyBorder="1" applyAlignment="1" applyProtection="1">
      <alignment horizontal="center" vertical="center" wrapText="1"/>
    </xf>
    <xf numFmtId="9" fontId="15" fillId="20" borderId="59" xfId="0" applyNumberFormat="1" applyFont="1" applyFill="1" applyBorder="1" applyAlignment="1" applyProtection="1">
      <alignment horizontal="center" vertical="center"/>
    </xf>
    <xf numFmtId="9" fontId="15" fillId="20" borderId="11" xfId="0" applyNumberFormat="1" applyFont="1" applyFill="1" applyBorder="1" applyAlignment="1" applyProtection="1">
      <alignment horizontal="left" vertical="center"/>
    </xf>
    <xf numFmtId="9" fontId="15" fillId="19" borderId="11" xfId="0" applyNumberFormat="1" applyFont="1" applyFill="1" applyBorder="1" applyAlignment="1" applyProtection="1">
      <alignment horizontal="center" vertical="center"/>
    </xf>
    <xf numFmtId="0" fontId="43" fillId="19" borderId="0" xfId="0" applyFont="1" applyFill="1" applyBorder="1" applyProtection="1"/>
    <xf numFmtId="9" fontId="15" fillId="19" borderId="60" xfId="0" applyNumberFormat="1" applyFont="1" applyFill="1" applyBorder="1" applyAlignment="1" applyProtection="1">
      <alignment horizontal="center" vertical="center" wrapText="1"/>
    </xf>
    <xf numFmtId="0" fontId="43" fillId="2" borderId="38" xfId="0" applyFont="1" applyFill="1" applyBorder="1" applyProtection="1"/>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left" vertical="center"/>
    </xf>
    <xf numFmtId="9" fontId="2" fillId="2" borderId="0" xfId="0" applyNumberFormat="1" applyFont="1" applyFill="1" applyBorder="1" applyAlignment="1" applyProtection="1">
      <alignment horizontal="center" vertical="center"/>
    </xf>
    <xf numFmtId="9" fontId="2" fillId="4" borderId="39" xfId="0" applyNumberFormat="1" applyFont="1" applyFill="1" applyBorder="1" applyAlignment="1" applyProtection="1">
      <alignment horizontal="center" vertical="center" wrapText="1"/>
    </xf>
    <xf numFmtId="0" fontId="67" fillId="6" borderId="0" xfId="0" applyFont="1" applyFill="1" applyProtection="1"/>
    <xf numFmtId="0" fontId="2" fillId="3" borderId="0" xfId="0" applyFont="1" applyFill="1" applyBorder="1" applyAlignment="1" applyProtection="1">
      <alignment horizontal="left" vertical="center" wrapText="1"/>
    </xf>
    <xf numFmtId="0" fontId="43" fillId="2" borderId="61" xfId="0" applyFont="1" applyFill="1" applyBorder="1" applyProtection="1"/>
    <xf numFmtId="0" fontId="2" fillId="3" borderId="53" xfId="0" applyFont="1" applyFill="1" applyBorder="1" applyAlignment="1" applyProtection="1">
      <alignment horizontal="center" vertical="center" wrapText="1"/>
    </xf>
    <xf numFmtId="0" fontId="2" fillId="3" borderId="53" xfId="0" applyFont="1" applyFill="1" applyBorder="1" applyAlignment="1" applyProtection="1">
      <alignment horizontal="left" vertical="center" wrapText="1"/>
    </xf>
    <xf numFmtId="9" fontId="2" fillId="2" borderId="53" xfId="0" applyNumberFormat="1" applyFont="1" applyFill="1" applyBorder="1" applyAlignment="1" applyProtection="1">
      <alignment horizontal="center" vertical="center"/>
    </xf>
    <xf numFmtId="9" fontId="15" fillId="28" borderId="59" xfId="0" applyNumberFormat="1" applyFont="1" applyFill="1" applyBorder="1" applyAlignment="1" applyProtection="1">
      <alignment horizontal="center" vertical="center"/>
    </xf>
    <xf numFmtId="9" fontId="15" fillId="28" borderId="11" xfId="0" applyNumberFormat="1" applyFont="1" applyFill="1" applyBorder="1" applyAlignment="1" applyProtection="1">
      <alignment horizontal="left" vertical="center"/>
    </xf>
    <xf numFmtId="9" fontId="15" fillId="27" borderId="11" xfId="0" applyNumberFormat="1" applyFont="1" applyFill="1" applyBorder="1" applyAlignment="1" applyProtection="1">
      <alignment horizontal="center" vertical="center"/>
    </xf>
    <xf numFmtId="0" fontId="43" fillId="27" borderId="0" xfId="0" applyFont="1" applyFill="1" applyBorder="1" applyProtection="1"/>
    <xf numFmtId="9" fontId="15" fillId="27" borderId="60" xfId="0" applyNumberFormat="1" applyFont="1" applyFill="1" applyBorder="1" applyAlignment="1" applyProtection="1">
      <alignment horizontal="center" vertical="center" wrapText="1"/>
    </xf>
    <xf numFmtId="9" fontId="2" fillId="3" borderId="0" xfId="0" applyNumberFormat="1" applyFont="1" applyFill="1" applyBorder="1" applyAlignment="1" applyProtection="1">
      <alignment horizontal="center" vertical="center"/>
    </xf>
    <xf numFmtId="0" fontId="67" fillId="0" borderId="0" xfId="0" applyFont="1" applyFill="1" applyAlignment="1" applyProtection="1">
      <alignment horizontal="left" vertical="center"/>
    </xf>
    <xf numFmtId="9" fontId="15" fillId="24" borderId="38" xfId="0" applyNumberFormat="1" applyFont="1" applyFill="1" applyBorder="1" applyAlignment="1" applyProtection="1">
      <alignment horizontal="center" vertical="center"/>
    </xf>
    <xf numFmtId="9" fontId="15" fillId="24" borderId="0" xfId="0" applyNumberFormat="1" applyFont="1" applyFill="1" applyBorder="1" applyAlignment="1" applyProtection="1">
      <alignment horizontal="left" vertical="center"/>
    </xf>
    <xf numFmtId="9" fontId="15" fillId="23" borderId="0" xfId="0" applyNumberFormat="1" applyFont="1" applyFill="1" applyBorder="1" applyAlignment="1" applyProtection="1">
      <alignment horizontal="center" vertical="center"/>
    </xf>
    <xf numFmtId="0" fontId="43" fillId="23" borderId="0" xfId="0" applyFont="1" applyFill="1" applyBorder="1" applyProtection="1"/>
    <xf numFmtId="9" fontId="15" fillId="23" borderId="39" xfId="0" applyNumberFormat="1" applyFont="1" applyFill="1" applyBorder="1" applyAlignment="1" applyProtection="1">
      <alignment horizontal="center" vertical="center" wrapText="1"/>
    </xf>
    <xf numFmtId="0" fontId="43" fillId="0" borderId="0" xfId="0" applyFont="1" applyFill="1" applyProtection="1"/>
    <xf numFmtId="0" fontId="43" fillId="0" borderId="55" xfId="0" applyFont="1" applyBorder="1" applyProtection="1"/>
    <xf numFmtId="0" fontId="43" fillId="0" borderId="56" xfId="0" applyFont="1" applyBorder="1" applyAlignment="1" applyProtection="1">
      <alignment horizontal="center"/>
    </xf>
    <xf numFmtId="0" fontId="2" fillId="3" borderId="56" xfId="0" applyFont="1" applyFill="1" applyBorder="1" applyAlignment="1" applyProtection="1">
      <alignment horizontal="left" vertical="center"/>
    </xf>
    <xf numFmtId="0" fontId="43" fillId="0" borderId="56" xfId="0" applyFont="1" applyBorder="1" applyProtection="1"/>
    <xf numFmtId="9" fontId="43" fillId="0" borderId="56" xfId="0" applyNumberFormat="1" applyFont="1" applyBorder="1" applyAlignment="1" applyProtection="1">
      <alignment horizontal="center"/>
    </xf>
    <xf numFmtId="9" fontId="2" fillId="4" borderId="57" xfId="0" applyNumberFormat="1" applyFont="1" applyFill="1" applyBorder="1" applyAlignment="1" applyProtection="1">
      <alignment horizontal="center" vertical="center" wrapText="1"/>
    </xf>
    <xf numFmtId="0" fontId="0" fillId="4" borderId="0" xfId="0" applyFill="1" applyProtection="1"/>
    <xf numFmtId="0" fontId="94" fillId="0" borderId="0" xfId="0" applyFont="1" applyProtection="1"/>
    <xf numFmtId="0" fontId="120" fillId="0" borderId="0" xfId="0" applyFont="1" applyProtection="1"/>
    <xf numFmtId="0" fontId="2" fillId="0" borderId="0" xfId="0" applyFont="1" applyFill="1" applyBorder="1" applyAlignment="1" applyProtection="1">
      <alignment horizontal="center" vertical="center"/>
    </xf>
    <xf numFmtId="0" fontId="2" fillId="0" borderId="0" xfId="0" applyFont="1" applyFill="1" applyBorder="1" applyProtection="1"/>
    <xf numFmtId="0" fontId="2" fillId="0" borderId="0" xfId="0" applyFont="1" applyFill="1" applyProtection="1"/>
    <xf numFmtId="0" fontId="2" fillId="0" borderId="0" xfId="0" applyFont="1" applyFill="1" applyBorder="1" applyAlignment="1" applyProtection="1">
      <alignment vertical="center"/>
    </xf>
    <xf numFmtId="0" fontId="67" fillId="4" borderId="0" xfId="0" applyFont="1" applyFill="1" applyProtection="1"/>
    <xf numFmtId="0" fontId="2" fillId="4" borderId="0" xfId="0" applyFont="1" applyFill="1" applyProtection="1"/>
    <xf numFmtId="0" fontId="2" fillId="4" borderId="0" xfId="0" applyFont="1" applyFill="1" applyBorder="1" applyProtection="1"/>
    <xf numFmtId="0" fontId="2" fillId="4" borderId="0" xfId="0" applyFont="1" applyFill="1" applyBorder="1" applyAlignment="1" applyProtection="1">
      <alignment vertical="center"/>
    </xf>
    <xf numFmtId="0" fontId="15" fillId="4" borderId="0" xfId="2" applyFont="1" applyFill="1" applyBorder="1" applyAlignment="1" applyProtection="1">
      <alignment horizontal="center" vertical="center" wrapText="1"/>
    </xf>
    <xf numFmtId="0" fontId="36" fillId="4" borderId="0" xfId="2" applyFont="1" applyFill="1" applyBorder="1" applyAlignment="1" applyProtection="1">
      <alignment horizontal="center" vertical="top"/>
    </xf>
    <xf numFmtId="0" fontId="36" fillId="4" borderId="0" xfId="2" applyFont="1" applyFill="1" applyBorder="1" applyAlignment="1" applyProtection="1">
      <alignment vertical="top"/>
    </xf>
    <xf numFmtId="0" fontId="36" fillId="4" borderId="0" xfId="2" applyFont="1" applyFill="1" applyBorder="1" applyProtection="1"/>
    <xf numFmtId="0" fontId="36" fillId="4" borderId="0" xfId="0" applyFont="1" applyFill="1" applyProtection="1"/>
    <xf numFmtId="0" fontId="36" fillId="4" borderId="0" xfId="2" applyFont="1" applyFill="1" applyBorder="1" applyAlignment="1" applyProtection="1">
      <alignment vertical="center" wrapText="1"/>
    </xf>
    <xf numFmtId="0" fontId="36" fillId="4" borderId="0" xfId="2" applyFont="1" applyFill="1" applyBorder="1" applyAlignment="1" applyProtection="1">
      <alignment horizontal="center"/>
    </xf>
    <xf numFmtId="0" fontId="36" fillId="4" borderId="0" xfId="0" applyFont="1" applyFill="1" applyBorder="1" applyProtection="1"/>
    <xf numFmtId="0" fontId="35" fillId="4" borderId="0" xfId="2" applyFont="1" applyFill="1" applyBorder="1" applyAlignment="1" applyProtection="1">
      <alignment horizontal="center" vertical="center" wrapText="1"/>
    </xf>
    <xf numFmtId="0" fontId="43" fillId="4" borderId="0" xfId="0" applyFont="1" applyFill="1" applyProtection="1"/>
    <xf numFmtId="0" fontId="13" fillId="0" borderId="0" xfId="0" applyFont="1" applyFill="1" applyBorder="1" applyProtection="1"/>
    <xf numFmtId="0" fontId="13" fillId="0" borderId="0" xfId="0" applyFont="1" applyFill="1" applyProtection="1"/>
    <xf numFmtId="0" fontId="2" fillId="0" borderId="0" xfId="0" applyFont="1" applyFill="1" applyBorder="1" applyAlignment="1" applyProtection="1">
      <alignment horizontal="left" vertical="center"/>
    </xf>
    <xf numFmtId="0" fontId="2" fillId="0" borderId="0" xfId="0" applyFont="1" applyFill="1" applyAlignment="1" applyProtection="1">
      <alignment vertical="center"/>
    </xf>
    <xf numFmtId="9" fontId="2" fillId="4" borderId="0" xfId="7" applyFont="1" applyFill="1" applyBorder="1" applyAlignment="1" applyProtection="1">
      <alignment horizontal="left"/>
    </xf>
    <xf numFmtId="9" fontId="2" fillId="4" borderId="0" xfId="0" applyNumberFormat="1" applyFont="1" applyFill="1" applyBorder="1" applyAlignment="1" applyProtection="1">
      <alignment vertical="center"/>
    </xf>
    <xf numFmtId="9" fontId="2" fillId="4" borderId="0" xfId="7" applyFont="1" applyFill="1" applyBorder="1" applyProtection="1"/>
    <xf numFmtId="0" fontId="2" fillId="4" borderId="0" xfId="0" applyFont="1" applyFill="1" applyBorder="1" applyAlignment="1" applyProtection="1">
      <alignment horizontal="left" vertical="center"/>
    </xf>
    <xf numFmtId="0" fontId="2" fillId="0" borderId="0" xfId="0" applyFont="1" applyFill="1" applyAlignment="1" applyProtection="1">
      <alignment horizontal="left" vertical="center"/>
    </xf>
    <xf numFmtId="1" fontId="2" fillId="4" borderId="0" xfId="0" applyNumberFormat="1" applyFont="1" applyFill="1" applyBorder="1" applyProtection="1"/>
    <xf numFmtId="0" fontId="94" fillId="0" borderId="0" xfId="0" applyFont="1" applyFill="1" applyProtection="1"/>
    <xf numFmtId="0" fontId="94" fillId="4" borderId="0" xfId="0" applyFont="1" applyFill="1" applyProtection="1"/>
    <xf numFmtId="0" fontId="13" fillId="4" borderId="0" xfId="0" applyFont="1" applyFill="1" applyAlignment="1" applyProtection="1">
      <alignment horizontal="center" vertical="top" wrapText="1"/>
    </xf>
    <xf numFmtId="0" fontId="122" fillId="4" borderId="0" xfId="0" applyFont="1" applyFill="1" applyProtection="1"/>
    <xf numFmtId="0" fontId="15" fillId="6" borderId="0" xfId="2" applyFont="1" applyFill="1" applyBorder="1" applyAlignment="1" applyProtection="1">
      <alignment horizontal="center" vertical="center" wrapText="1"/>
    </xf>
    <xf numFmtId="0" fontId="0" fillId="4" borderId="0" xfId="0" applyFont="1" applyFill="1" applyProtection="1"/>
    <xf numFmtId="0" fontId="0" fillId="0" borderId="0" xfId="0" applyFont="1" applyProtection="1"/>
    <xf numFmtId="0" fontId="0" fillId="6" borderId="0" xfId="0" applyFill="1" applyProtection="1"/>
    <xf numFmtId="9" fontId="108" fillId="2" borderId="8" xfId="0" applyNumberFormat="1" applyFont="1" applyFill="1" applyBorder="1" applyAlignment="1" applyProtection="1">
      <alignment horizontal="left" vertical="top" indent="1"/>
      <protection locked="0"/>
    </xf>
    <xf numFmtId="9" fontId="101" fillId="2" borderId="0" xfId="0" applyNumberFormat="1" applyFont="1" applyFill="1" applyBorder="1" applyAlignment="1" applyProtection="1">
      <alignment horizontal="left" vertical="top" indent="1"/>
      <protection locked="0"/>
    </xf>
    <xf numFmtId="0" fontId="103" fillId="2" borderId="0" xfId="0" applyFont="1" applyFill="1" applyBorder="1" applyAlignment="1" applyProtection="1">
      <alignment horizontal="left" vertical="top" indent="1"/>
      <protection locked="0"/>
    </xf>
    <xf numFmtId="0" fontId="96" fillId="2" borderId="0" xfId="0" applyFont="1" applyFill="1" applyBorder="1" applyAlignment="1" applyProtection="1">
      <alignment horizontal="left" vertical="top" indent="1"/>
      <protection locked="0"/>
    </xf>
    <xf numFmtId="0" fontId="96" fillId="2" borderId="9" xfId="0" applyFont="1" applyFill="1" applyBorder="1" applyAlignment="1" applyProtection="1">
      <alignment horizontal="left" vertical="top" indent="1"/>
      <protection locked="0"/>
    </xf>
    <xf numFmtId="0" fontId="87" fillId="0" borderId="86" xfId="0" applyFont="1" applyBorder="1" applyAlignment="1">
      <alignment horizontal="left" vertical="center"/>
    </xf>
    <xf numFmtId="0" fontId="87" fillId="0" borderId="86" xfId="0" applyFont="1" applyBorder="1" applyAlignment="1">
      <alignment vertical="center"/>
    </xf>
    <xf numFmtId="0" fontId="87" fillId="0" borderId="86" xfId="0" applyFont="1" applyBorder="1" applyAlignment="1">
      <alignment vertical="center" wrapText="1"/>
    </xf>
    <xf numFmtId="0" fontId="16" fillId="0" borderId="0" xfId="0" applyFont="1" applyFill="1" applyBorder="1" applyProtection="1"/>
    <xf numFmtId="0" fontId="93" fillId="6" borderId="0" xfId="0" applyFont="1" applyFill="1" applyBorder="1" applyProtection="1"/>
    <xf numFmtId="0" fontId="93" fillId="0" borderId="0" xfId="0" applyFont="1" applyFill="1" applyBorder="1" applyProtection="1"/>
    <xf numFmtId="0" fontId="123" fillId="0" borderId="0" xfId="0" applyFont="1" applyFill="1" applyBorder="1" applyProtection="1"/>
    <xf numFmtId="0" fontId="123" fillId="0" borderId="0" xfId="0" applyFont="1" applyFill="1" applyProtection="1"/>
    <xf numFmtId="0" fontId="93" fillId="0" borderId="0" xfId="0" applyFont="1" applyFill="1" applyAlignment="1" applyProtection="1">
      <alignment horizontal="center" vertical="center"/>
    </xf>
    <xf numFmtId="0" fontId="93" fillId="0" borderId="0" xfId="0" applyFont="1" applyAlignment="1" applyProtection="1">
      <alignment horizontal="center" vertical="center"/>
    </xf>
    <xf numFmtId="0" fontId="68" fillId="0" borderId="0" xfId="0" applyFont="1" applyFill="1" applyBorder="1" applyAlignment="1" applyProtection="1">
      <alignment horizontal="center"/>
    </xf>
    <xf numFmtId="0" fontId="68" fillId="0" borderId="0" xfId="0" applyFont="1" applyAlignment="1" applyProtection="1">
      <alignment horizontal="center" vertical="center"/>
    </xf>
    <xf numFmtId="0" fontId="67" fillId="0" borderId="0" xfId="0" applyFont="1" applyFill="1" applyBorder="1" applyAlignment="1" applyProtection="1">
      <alignment horizontal="center"/>
    </xf>
    <xf numFmtId="0" fontId="67" fillId="0" borderId="0" xfId="0" applyFont="1" applyAlignment="1" applyProtection="1">
      <alignment horizontal="center" vertical="center"/>
    </xf>
    <xf numFmtId="9" fontId="2" fillId="6" borderId="11" xfId="2" applyNumberFormat="1" applyFont="1" applyFill="1" applyBorder="1" applyAlignment="1" applyProtection="1">
      <alignment horizontal="left" vertical="center" wrapText="1"/>
    </xf>
    <xf numFmtId="165" fontId="2" fillId="6" borderId="11" xfId="2" applyNumberFormat="1" applyFont="1" applyFill="1" applyBorder="1" applyAlignment="1" applyProtection="1">
      <alignment horizontal="left" vertical="center" wrapText="1"/>
    </xf>
    <xf numFmtId="0" fontId="67" fillId="6" borderId="0" xfId="0" applyFont="1" applyFill="1" applyBorder="1" applyAlignment="1" applyProtection="1">
      <alignment vertical="center"/>
    </xf>
    <xf numFmtId="0" fontId="67" fillId="0" borderId="0" xfId="0" applyFont="1" applyFill="1" applyBorder="1" applyAlignment="1" applyProtection="1">
      <alignment horizontal="center" vertical="center"/>
    </xf>
    <xf numFmtId="9" fontId="2" fillId="6" borderId="0" xfId="2" applyNumberFormat="1" applyFont="1" applyFill="1" applyBorder="1" applyAlignment="1" applyProtection="1">
      <alignment horizontal="left" vertical="center" wrapText="1"/>
    </xf>
    <xf numFmtId="0" fontId="2" fillId="6" borderId="0" xfId="2" applyNumberFormat="1" applyFont="1" applyFill="1" applyBorder="1" applyAlignment="1" applyProtection="1">
      <alignment horizontal="left" vertical="center" wrapText="1"/>
    </xf>
    <xf numFmtId="9" fontId="2" fillId="6" borderId="19" xfId="2" applyNumberFormat="1" applyFont="1" applyFill="1" applyBorder="1" applyAlignment="1" applyProtection="1">
      <alignment vertical="center"/>
    </xf>
    <xf numFmtId="49" fontId="2" fillId="6" borderId="37" xfId="2" applyNumberFormat="1" applyFont="1" applyFill="1" applyBorder="1" applyAlignment="1" applyProtection="1">
      <alignment vertical="center"/>
    </xf>
    <xf numFmtId="49" fontId="2" fillId="6" borderId="19" xfId="2" applyNumberFormat="1" applyFont="1" applyFill="1" applyBorder="1" applyAlignment="1" applyProtection="1">
      <alignment horizontal="left" vertical="center" wrapText="1"/>
    </xf>
    <xf numFmtId="0" fontId="2" fillId="6" borderId="19" xfId="2" applyNumberFormat="1" applyFont="1" applyFill="1" applyBorder="1" applyAlignment="1" applyProtection="1">
      <alignment horizontal="left" vertical="center" wrapText="1"/>
    </xf>
    <xf numFmtId="0" fontId="14" fillId="2" borderId="0" xfId="0" applyFont="1" applyFill="1" applyAlignment="1" applyProtection="1">
      <alignment horizontal="center" vertical="center"/>
    </xf>
    <xf numFmtId="0" fontId="17" fillId="2" borderId="0" xfId="0" applyNumberFormat="1" applyFont="1" applyFill="1" applyBorder="1" applyAlignment="1" applyProtection="1">
      <alignment horizontal="center" vertical="center"/>
    </xf>
    <xf numFmtId="0" fontId="14" fillId="2" borderId="0" xfId="0" applyFont="1" applyFill="1" applyBorder="1" applyProtection="1"/>
    <xf numFmtId="0" fontId="93" fillId="6"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23" fillId="0" borderId="0" xfId="0" applyFont="1" applyFill="1" applyBorder="1" applyAlignment="1" applyProtection="1">
      <alignment horizontal="center" vertical="center"/>
    </xf>
    <xf numFmtId="9" fontId="118" fillId="19" borderId="10" xfId="0" applyNumberFormat="1" applyFont="1" applyFill="1" applyBorder="1" applyAlignment="1" applyProtection="1">
      <alignment horizontal="center" vertical="center"/>
    </xf>
    <xf numFmtId="9" fontId="118" fillId="19" borderId="11" xfId="0" applyNumberFormat="1" applyFont="1" applyFill="1" applyBorder="1" applyAlignment="1" applyProtection="1">
      <alignment horizontal="center" vertical="center"/>
    </xf>
    <xf numFmtId="9" fontId="118" fillId="19" borderId="11" xfId="0" applyNumberFormat="1" applyFont="1" applyFill="1" applyBorder="1" applyAlignment="1" applyProtection="1">
      <alignment horizontal="left" vertical="center"/>
    </xf>
    <xf numFmtId="9" fontId="118" fillId="19" borderId="18" xfId="0" applyNumberFormat="1" applyFont="1" applyFill="1" applyBorder="1" applyAlignment="1" applyProtection="1">
      <alignment horizontal="center" vertical="center"/>
    </xf>
    <xf numFmtId="9" fontId="118" fillId="19" borderId="17" xfId="0" applyNumberFormat="1" applyFont="1" applyFill="1" applyBorder="1" applyAlignment="1" applyProtection="1">
      <alignment horizontal="center" vertical="center"/>
    </xf>
    <xf numFmtId="0" fontId="7" fillId="6" borderId="10" xfId="0" applyFont="1" applyFill="1" applyBorder="1" applyAlignment="1" applyProtection="1">
      <alignment horizontal="left" vertical="center"/>
    </xf>
    <xf numFmtId="0" fontId="1" fillId="6" borderId="11" xfId="0" applyFont="1" applyFill="1" applyBorder="1" applyAlignment="1" applyProtection="1">
      <alignment horizontal="center" vertical="center"/>
    </xf>
    <xf numFmtId="0" fontId="1" fillId="6" borderId="11" xfId="0" applyFont="1" applyFill="1" applyBorder="1" applyAlignment="1" applyProtection="1">
      <alignment horizontal="left" vertical="center" indent="2"/>
    </xf>
    <xf numFmtId="0" fontId="7" fillId="6" borderId="11" xfId="0" applyFont="1" applyFill="1" applyBorder="1" applyAlignment="1" applyProtection="1">
      <alignment horizontal="left" vertical="center"/>
    </xf>
    <xf numFmtId="0" fontId="7" fillId="6" borderId="16" xfId="0" applyFont="1" applyFill="1" applyBorder="1" applyAlignment="1" applyProtection="1">
      <alignment horizontal="left" vertical="center"/>
    </xf>
    <xf numFmtId="0" fontId="42" fillId="6" borderId="8" xfId="0" applyFont="1" applyFill="1" applyBorder="1" applyProtection="1"/>
    <xf numFmtId="9" fontId="90" fillId="7" borderId="0" xfId="0" applyNumberFormat="1" applyFont="1" applyFill="1" applyBorder="1" applyAlignment="1" applyProtection="1">
      <alignment horizontal="center" vertical="center" wrapText="1"/>
    </xf>
    <xf numFmtId="0" fontId="60" fillId="6" borderId="0" xfId="0" applyFont="1" applyFill="1" applyBorder="1" applyProtection="1"/>
    <xf numFmtId="0" fontId="42" fillId="6" borderId="9" xfId="0" applyFont="1" applyFill="1" applyBorder="1" applyProtection="1"/>
    <xf numFmtId="0" fontId="42" fillId="6" borderId="0" xfId="0" applyFont="1" applyFill="1" applyBorder="1" applyProtection="1"/>
    <xf numFmtId="0" fontId="51" fillId="16" borderId="15" xfId="0" applyFont="1" applyFill="1" applyBorder="1" applyAlignment="1" applyProtection="1">
      <alignment horizontal="center" vertical="center" wrapText="1"/>
    </xf>
    <xf numFmtId="0" fontId="51" fillId="16" borderId="14" xfId="0" applyFont="1" applyFill="1" applyBorder="1" applyAlignment="1" applyProtection="1">
      <alignment horizontal="center" vertical="center" wrapText="1"/>
    </xf>
    <xf numFmtId="0" fontId="52" fillId="16" borderId="14" xfId="0" applyFont="1" applyFill="1" applyBorder="1" applyAlignment="1" applyProtection="1">
      <alignment horizontal="center" vertical="center" wrapText="1"/>
    </xf>
    <xf numFmtId="0" fontId="42" fillId="6" borderId="12" xfId="0" applyFont="1" applyFill="1" applyBorder="1" applyProtection="1"/>
    <xf numFmtId="0" fontId="42" fillId="6" borderId="13" xfId="0" applyFont="1" applyFill="1" applyBorder="1" applyProtection="1"/>
    <xf numFmtId="0" fontId="42" fillId="6" borderId="15" xfId="0" applyFont="1" applyFill="1" applyBorder="1" applyProtection="1"/>
    <xf numFmtId="0" fontId="42" fillId="0" borderId="0" xfId="0" applyFont="1" applyProtection="1"/>
    <xf numFmtId="0" fontId="2" fillId="0" borderId="0" xfId="0" applyFont="1" applyAlignment="1" applyProtection="1">
      <alignment vertical="center"/>
    </xf>
    <xf numFmtId="0" fontId="2" fillId="0" borderId="0" xfId="0" applyFont="1" applyAlignment="1" applyProtection="1">
      <alignment vertical="center" wrapText="1"/>
    </xf>
    <xf numFmtId="9" fontId="2" fillId="0" borderId="0" xfId="0" applyNumberFormat="1" applyFont="1" applyAlignment="1" applyProtection="1">
      <alignment horizontal="center" vertical="center"/>
    </xf>
    <xf numFmtId="9" fontId="118" fillId="21" borderId="10" xfId="0" applyNumberFormat="1" applyFont="1" applyFill="1" applyBorder="1" applyAlignment="1" applyProtection="1">
      <alignment horizontal="center" vertical="center"/>
    </xf>
    <xf numFmtId="9" fontId="118" fillId="21" borderId="11" xfId="0" applyNumberFormat="1" applyFont="1" applyFill="1" applyBorder="1" applyAlignment="1" applyProtection="1">
      <alignment horizontal="center" vertical="center"/>
    </xf>
    <xf numFmtId="9" fontId="118" fillId="21" borderId="11" xfId="0" applyNumberFormat="1" applyFont="1" applyFill="1" applyBorder="1" applyAlignment="1" applyProtection="1">
      <alignment horizontal="left" vertical="center"/>
    </xf>
    <xf numFmtId="9" fontId="118" fillId="21" borderId="18" xfId="0" applyNumberFormat="1" applyFont="1" applyFill="1" applyBorder="1" applyAlignment="1" applyProtection="1">
      <alignment horizontal="center" vertical="center"/>
    </xf>
    <xf numFmtId="9" fontId="118" fillId="21" borderId="17" xfId="0" applyNumberFormat="1"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11" xfId="0" applyFont="1" applyFill="1" applyBorder="1" applyAlignment="1" applyProtection="1">
      <alignment horizontal="center" vertical="center"/>
    </xf>
    <xf numFmtId="0" fontId="9" fillId="6" borderId="16" xfId="0" applyFont="1" applyFill="1" applyBorder="1" applyAlignment="1" applyProtection="1">
      <alignment horizontal="center" vertical="center"/>
    </xf>
    <xf numFmtId="0" fontId="51" fillId="16" borderId="14" xfId="0" applyFont="1" applyFill="1" applyBorder="1" applyAlignment="1" applyProtection="1">
      <alignment horizontal="center" vertical="top" wrapText="1"/>
    </xf>
    <xf numFmtId="0" fontId="52" fillId="16" borderId="14" xfId="0" applyFont="1" applyFill="1" applyBorder="1" applyAlignment="1" applyProtection="1">
      <alignment horizontal="center" vertical="top" wrapText="1"/>
    </xf>
    <xf numFmtId="0" fontId="14" fillId="2" borderId="0" xfId="0" applyFont="1" applyFill="1" applyBorder="1" applyAlignment="1" applyProtection="1">
      <alignment horizontal="center" vertical="center"/>
    </xf>
    <xf numFmtId="0" fontId="94" fillId="23" borderId="0" xfId="0" applyFont="1" applyFill="1" applyProtection="1"/>
    <xf numFmtId="9" fontId="118" fillId="23" borderId="10" xfId="0" applyNumberFormat="1" applyFont="1" applyFill="1" applyBorder="1" applyAlignment="1" applyProtection="1">
      <alignment horizontal="center" vertical="center"/>
    </xf>
    <xf numFmtId="9" fontId="118" fillId="23" borderId="11" xfId="0" applyNumberFormat="1" applyFont="1" applyFill="1" applyBorder="1" applyAlignment="1" applyProtection="1">
      <alignment horizontal="center" vertical="center"/>
    </xf>
    <xf numFmtId="9" fontId="118" fillId="23" borderId="11" xfId="0" applyNumberFormat="1" applyFont="1" applyFill="1" applyBorder="1" applyAlignment="1" applyProtection="1">
      <alignment horizontal="left" vertical="center"/>
    </xf>
    <xf numFmtId="9" fontId="118" fillId="23" borderId="18" xfId="0" applyNumberFormat="1" applyFont="1" applyFill="1" applyBorder="1" applyAlignment="1" applyProtection="1">
      <alignment horizontal="center" vertical="center"/>
    </xf>
    <xf numFmtId="9" fontId="118" fillId="23" borderId="17" xfId="0" applyNumberFormat="1" applyFont="1" applyFill="1" applyBorder="1" applyAlignment="1" applyProtection="1">
      <alignment horizontal="center" vertical="center"/>
    </xf>
    <xf numFmtId="0" fontId="53" fillId="16" borderId="14" xfId="0" applyFont="1" applyFill="1" applyBorder="1" applyAlignment="1" applyProtection="1">
      <alignment horizontal="center" vertical="center" wrapText="1"/>
    </xf>
    <xf numFmtId="0" fontId="75" fillId="4" borderId="0" xfId="0" applyFont="1" applyFill="1" applyBorder="1" applyAlignment="1" applyProtection="1">
      <alignment vertical="center"/>
    </xf>
    <xf numFmtId="0" fontId="125" fillId="4" borderId="0" xfId="0" applyFont="1" applyFill="1" applyBorder="1" applyProtection="1"/>
    <xf numFmtId="0" fontId="125" fillId="4" borderId="0" xfId="0" applyFont="1" applyFill="1" applyBorder="1" applyAlignment="1" applyProtection="1">
      <alignment horizontal="left" vertical="center" indent="2"/>
    </xf>
    <xf numFmtId="0" fontId="125" fillId="4" borderId="0" xfId="0" applyFont="1" applyFill="1" applyBorder="1" applyAlignment="1" applyProtection="1">
      <alignment vertical="center"/>
    </xf>
    <xf numFmtId="0" fontId="125" fillId="4" borderId="0" xfId="0"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wrapText="1"/>
    </xf>
    <xf numFmtId="0" fontId="75" fillId="4" borderId="0" xfId="2" applyFont="1" applyFill="1" applyBorder="1" applyAlignment="1" applyProtection="1">
      <alignment horizontal="center" vertical="center" wrapText="1"/>
    </xf>
    <xf numFmtId="0" fontId="125" fillId="4" borderId="0" xfId="0" applyFont="1" applyFill="1" applyBorder="1" applyAlignment="1" applyProtection="1">
      <alignment horizontal="center" vertical="center"/>
    </xf>
    <xf numFmtId="49" fontId="75" fillId="4" borderId="0" xfId="2" applyNumberFormat="1" applyFont="1" applyFill="1" applyBorder="1" applyAlignment="1" applyProtection="1">
      <alignment horizontal="center" vertical="center" wrapText="1"/>
    </xf>
    <xf numFmtId="0" fontId="75" fillId="4" borderId="0" xfId="0" applyFont="1" applyFill="1" applyBorder="1" applyAlignment="1" applyProtection="1">
      <alignment horizontal="center"/>
    </xf>
    <xf numFmtId="0" fontId="125" fillId="4" borderId="0" xfId="0" applyFont="1" applyFill="1" applyBorder="1" applyAlignment="1" applyProtection="1">
      <alignment horizontal="center"/>
    </xf>
    <xf numFmtId="0" fontId="43" fillId="4" borderId="2" xfId="0" applyFont="1" applyFill="1" applyBorder="1" applyProtection="1"/>
    <xf numFmtId="0" fontId="43" fillId="4" borderId="0" xfId="0" applyFont="1" applyFill="1" applyBorder="1" applyProtection="1"/>
    <xf numFmtId="0" fontId="43" fillId="4" borderId="3" xfId="0" applyFont="1" applyFill="1" applyBorder="1" applyProtection="1"/>
    <xf numFmtId="0" fontId="2" fillId="4" borderId="19" xfId="0" applyFont="1" applyFill="1" applyBorder="1" applyAlignment="1" applyProtection="1">
      <alignment vertical="center"/>
    </xf>
    <xf numFmtId="0" fontId="2" fillId="4" borderId="19" xfId="0" applyFont="1" applyFill="1" applyBorder="1" applyProtection="1"/>
    <xf numFmtId="9" fontId="15" fillId="4" borderId="19" xfId="0" applyNumberFormat="1" applyFont="1" applyFill="1" applyBorder="1" applyAlignment="1" applyProtection="1">
      <alignment vertical="center"/>
    </xf>
    <xf numFmtId="9" fontId="30" fillId="6" borderId="70" xfId="2" applyNumberFormat="1" applyFont="1" applyFill="1" applyBorder="1" applyAlignment="1" applyProtection="1">
      <alignment horizontal="center" vertical="center"/>
    </xf>
    <xf numFmtId="0" fontId="1" fillId="16" borderId="0" xfId="0" applyFont="1" applyFill="1" applyAlignment="1" applyProtection="1">
      <alignment horizontal="center" vertical="top" wrapText="1"/>
    </xf>
    <xf numFmtId="0" fontId="129" fillId="0" borderId="0" xfId="0" applyFont="1" applyFill="1" applyBorder="1" applyProtection="1"/>
    <xf numFmtId="9" fontId="129" fillId="0" borderId="0" xfId="0" applyNumberFormat="1" applyFont="1" applyFill="1" applyBorder="1" applyProtection="1"/>
    <xf numFmtId="0" fontId="130" fillId="0" borderId="0" xfId="0" applyFont="1" applyFill="1" applyBorder="1" applyAlignment="1" applyProtection="1">
      <alignment horizontal="center" vertical="center"/>
    </xf>
    <xf numFmtId="9" fontId="130" fillId="0" borderId="0" xfId="0" applyNumberFormat="1" applyFont="1" applyFill="1" applyBorder="1" applyAlignment="1" applyProtection="1">
      <alignment horizontal="center" vertical="center"/>
    </xf>
    <xf numFmtId="0" fontId="129" fillId="0" borderId="0" xfId="0" applyFont="1" applyProtection="1"/>
    <xf numFmtId="0" fontId="130" fillId="0" borderId="0" xfId="0" applyFont="1" applyFill="1" applyBorder="1" applyAlignment="1" applyProtection="1">
      <alignment horizontal="center" vertical="center" wrapText="1"/>
    </xf>
    <xf numFmtId="9" fontId="130" fillId="0" borderId="0" xfId="0" applyNumberFormat="1" applyFont="1" applyFill="1" applyBorder="1" applyAlignment="1" applyProtection="1">
      <alignment horizontal="center" vertical="center" wrapText="1"/>
    </xf>
    <xf numFmtId="2" fontId="130" fillId="0" borderId="0" xfId="0" applyNumberFormat="1" applyFont="1" applyFill="1" applyBorder="1" applyAlignment="1" applyProtection="1">
      <alignment horizontal="center" vertical="center" wrapText="1"/>
    </xf>
    <xf numFmtId="1" fontId="130" fillId="0" borderId="0" xfId="0" applyNumberFormat="1" applyFont="1" applyFill="1" applyBorder="1" applyAlignment="1" applyProtection="1">
      <alignment horizontal="center" vertical="center"/>
    </xf>
    <xf numFmtId="0" fontId="130" fillId="0" borderId="0" xfId="0" applyFont="1" applyFill="1" applyBorder="1" applyProtection="1"/>
    <xf numFmtId="0" fontId="130" fillId="0" borderId="0" xfId="2" applyFont="1" applyFill="1" applyBorder="1" applyAlignment="1" applyProtection="1">
      <alignment horizontal="center" vertical="center" wrapText="1"/>
    </xf>
    <xf numFmtId="2" fontId="130" fillId="0" borderId="0" xfId="0" applyNumberFormat="1" applyFont="1" applyFill="1" applyBorder="1" applyAlignment="1" applyProtection="1">
      <alignment horizontal="center" vertical="center"/>
    </xf>
    <xf numFmtId="0" fontId="130" fillId="0" borderId="0" xfId="7" applyNumberFormat="1" applyFont="1" applyFill="1" applyBorder="1" applyAlignment="1" applyProtection="1">
      <alignment horizontal="center" vertical="center" wrapText="1"/>
    </xf>
    <xf numFmtId="9" fontId="130" fillId="0" borderId="0" xfId="0" applyNumberFormat="1" applyFont="1" applyFill="1" applyBorder="1" applyProtection="1"/>
    <xf numFmtId="0" fontId="130" fillId="0" borderId="0" xfId="6" applyNumberFormat="1" applyFont="1" applyFill="1" applyBorder="1" applyAlignment="1" applyProtection="1">
      <alignment horizontal="center" vertical="center"/>
    </xf>
    <xf numFmtId="0" fontId="67" fillId="0" borderId="0" xfId="0" applyFont="1" applyFill="1" applyBorder="1" applyProtection="1"/>
    <xf numFmtId="0" fontId="68" fillId="0" borderId="0" xfId="0" applyFont="1" applyFill="1" applyBorder="1" applyProtection="1"/>
    <xf numFmtId="0" fontId="67" fillId="0" borderId="0"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7" fillId="0" borderId="0" xfId="0" applyFont="1" applyFill="1" applyBorder="1" applyAlignment="1" applyProtection="1">
      <alignment vertical="center" wrapText="1"/>
    </xf>
    <xf numFmtId="9" fontId="67" fillId="0" borderId="0" xfId="0" applyNumberFormat="1" applyFont="1" applyFill="1" applyBorder="1" applyAlignment="1" applyProtection="1">
      <alignment horizontal="center" vertical="center"/>
    </xf>
    <xf numFmtId="0" fontId="73" fillId="0" borderId="0" xfId="0" applyFont="1" applyFill="1" applyBorder="1" applyAlignment="1" applyProtection="1">
      <alignment horizontal="left" vertical="center" indent="1"/>
    </xf>
    <xf numFmtId="0" fontId="73" fillId="0" borderId="0" xfId="0" applyFont="1" applyFill="1" applyBorder="1" applyAlignment="1" applyProtection="1">
      <alignment horizontal="left" vertical="center"/>
    </xf>
    <xf numFmtId="0" fontId="73" fillId="0" borderId="0" xfId="0"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xf>
    <xf numFmtId="0" fontId="67" fillId="0" borderId="0" xfId="0" applyFont="1" applyFill="1" applyBorder="1" applyAlignment="1" applyProtection="1">
      <alignment horizontal="left" vertical="center"/>
    </xf>
    <xf numFmtId="0" fontId="67" fillId="0" borderId="0" xfId="0" applyFont="1" applyFill="1" applyBorder="1" applyAlignment="1" applyProtection="1">
      <alignment horizontal="left"/>
    </xf>
    <xf numFmtId="49" fontId="67" fillId="0" borderId="0" xfId="2" applyNumberFormat="1" applyFont="1" applyFill="1" applyBorder="1" applyAlignment="1" applyProtection="1">
      <alignment horizontal="center" vertical="center" wrapText="1"/>
    </xf>
    <xf numFmtId="9" fontId="73" fillId="0" borderId="0" xfId="0" applyNumberFormat="1" applyFont="1" applyFill="1" applyBorder="1" applyAlignment="1" applyProtection="1">
      <alignment horizontal="left" vertical="center" indent="1"/>
    </xf>
    <xf numFmtId="9" fontId="73" fillId="0" borderId="0" xfId="0" applyNumberFormat="1" applyFont="1" applyFill="1" applyBorder="1" applyAlignment="1" applyProtection="1">
      <alignment horizontal="center" vertical="center"/>
    </xf>
    <xf numFmtId="9" fontId="67" fillId="4" borderId="0" xfId="0" applyNumberFormat="1" applyFont="1" applyFill="1" applyBorder="1" applyAlignment="1" applyProtection="1">
      <alignment horizontal="center" vertical="center"/>
    </xf>
    <xf numFmtId="0" fontId="67" fillId="4" borderId="0" xfId="0" applyFont="1" applyFill="1" applyBorder="1" applyProtection="1"/>
    <xf numFmtId="9" fontId="67" fillId="0" borderId="0" xfId="0" applyNumberFormat="1" applyFont="1" applyFill="1" applyBorder="1" applyAlignment="1" applyProtection="1">
      <alignment horizontal="center"/>
    </xf>
    <xf numFmtId="9" fontId="67" fillId="0" borderId="0" xfId="0" applyNumberFormat="1" applyFont="1" applyFill="1" applyBorder="1" applyAlignment="1" applyProtection="1">
      <alignment vertical="center"/>
    </xf>
    <xf numFmtId="0" fontId="67" fillId="4" borderId="0" xfId="0" applyFont="1" applyFill="1" applyBorder="1" applyAlignment="1" applyProtection="1">
      <alignment vertical="center"/>
    </xf>
    <xf numFmtId="0" fontId="72" fillId="4" borderId="0" xfId="0" applyFont="1" applyFill="1" applyProtection="1"/>
    <xf numFmtId="0" fontId="85" fillId="6" borderId="40" xfId="0" applyFont="1" applyFill="1" applyBorder="1" applyAlignment="1" applyProtection="1">
      <alignment horizontal="center" vertical="center"/>
    </xf>
    <xf numFmtId="0" fontId="86" fillId="6" borderId="41" xfId="0" applyFont="1" applyFill="1" applyBorder="1" applyAlignment="1" applyProtection="1">
      <alignment horizontal="center" vertical="center"/>
    </xf>
    <xf numFmtId="0" fontId="86" fillId="6" borderId="42" xfId="0" applyFont="1" applyFill="1" applyBorder="1" applyAlignment="1" applyProtection="1">
      <alignment horizontal="center" vertical="center"/>
    </xf>
    <xf numFmtId="0" fontId="61" fillId="7" borderId="0" xfId="2" applyFont="1" applyFill="1" applyBorder="1" applyAlignment="1" applyProtection="1">
      <alignment horizontal="center" vertical="center" wrapText="1"/>
    </xf>
    <xf numFmtId="0" fontId="58" fillId="7" borderId="0" xfId="2" applyFont="1" applyFill="1" applyBorder="1" applyAlignment="1" applyProtection="1">
      <alignment horizontal="center"/>
    </xf>
    <xf numFmtId="0" fontId="61" fillId="7" borderId="0" xfId="2" applyFont="1" applyFill="1" applyBorder="1" applyAlignment="1" applyProtection="1">
      <alignment horizontal="center" vertical="center"/>
    </xf>
    <xf numFmtId="0" fontId="46" fillId="7" borderId="0" xfId="2" applyFont="1" applyFill="1" applyBorder="1" applyAlignment="1" applyProtection="1">
      <alignment horizontal="center" vertical="top" wrapText="1"/>
    </xf>
    <xf numFmtId="0" fontId="46" fillId="7" borderId="0" xfId="2" applyFont="1" applyFill="1" applyBorder="1" applyAlignment="1" applyProtection="1">
      <alignment horizontal="center" vertical="top"/>
    </xf>
    <xf numFmtId="0" fontId="25" fillId="12" borderId="67" xfId="2" applyFont="1" applyFill="1" applyBorder="1" applyAlignment="1" applyProtection="1">
      <alignment horizontal="center" vertical="center" wrapText="1"/>
    </xf>
    <xf numFmtId="0" fontId="56" fillId="12" borderId="65" xfId="2" applyFont="1" applyFill="1" applyBorder="1" applyAlignment="1" applyProtection="1">
      <alignment horizontal="center" vertical="center" wrapText="1"/>
    </xf>
    <xf numFmtId="0" fontId="63" fillId="12" borderId="67" xfId="2" applyFont="1" applyFill="1" applyBorder="1" applyAlignment="1" applyProtection="1">
      <alignment horizontal="center" vertical="center" wrapText="1"/>
    </xf>
    <xf numFmtId="0" fontId="59" fillId="12" borderId="65" xfId="2"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1" fillId="14" borderId="40" xfId="2" applyFont="1" applyFill="1" applyBorder="1" applyAlignment="1" applyProtection="1">
      <alignment horizontal="center" vertical="center"/>
    </xf>
    <xf numFmtId="0" fontId="91" fillId="14" borderId="41" xfId="2" applyFont="1" applyFill="1" applyBorder="1" applyAlignment="1" applyProtection="1">
      <alignment horizontal="center" vertical="center"/>
    </xf>
    <xf numFmtId="0" fontId="91" fillId="14" borderId="42" xfId="2" applyFont="1" applyFill="1" applyBorder="1" applyAlignment="1" applyProtection="1">
      <alignment horizontal="center" vertical="center"/>
    </xf>
    <xf numFmtId="0" fontId="73" fillId="10" borderId="69" xfId="2" applyFont="1" applyFill="1" applyBorder="1" applyAlignment="1" applyProtection="1">
      <alignment horizontal="center" vertical="center" wrapText="1"/>
    </xf>
    <xf numFmtId="0" fontId="73" fillId="10" borderId="62" xfId="2" applyFont="1" applyFill="1" applyBorder="1" applyAlignment="1" applyProtection="1">
      <alignment horizontal="center" vertical="center" wrapText="1"/>
    </xf>
    <xf numFmtId="0" fontId="73" fillId="10" borderId="68" xfId="2" applyFont="1" applyFill="1" applyBorder="1" applyAlignment="1" applyProtection="1">
      <alignment horizontal="center" vertical="center" wrapText="1"/>
    </xf>
    <xf numFmtId="0" fontId="8" fillId="8" borderId="38" xfId="2" applyNumberFormat="1" applyFont="1" applyFill="1" applyBorder="1" applyAlignment="1" applyProtection="1">
      <alignment vertical="center"/>
      <protection locked="0"/>
    </xf>
    <xf numFmtId="0" fontId="8" fillId="8" borderId="0" xfId="2" applyNumberFormat="1" applyFont="1" applyFill="1" applyBorder="1" applyAlignment="1" applyProtection="1">
      <alignment vertical="center"/>
      <protection locked="0"/>
    </xf>
    <xf numFmtId="0" fontId="8" fillId="8" borderId="39" xfId="2" applyNumberFormat="1" applyFont="1" applyFill="1" applyBorder="1" applyAlignment="1" applyProtection="1">
      <alignment vertical="center"/>
      <protection locked="0"/>
    </xf>
    <xf numFmtId="49" fontId="18" fillId="4" borderId="0" xfId="2" applyNumberFormat="1" applyFont="1" applyFill="1" applyBorder="1" applyAlignment="1" applyProtection="1">
      <alignment vertical="center"/>
      <protection locked="0"/>
    </xf>
    <xf numFmtId="49" fontId="18" fillId="4" borderId="39" xfId="2" applyNumberFormat="1" applyFont="1" applyFill="1" applyBorder="1" applyAlignment="1" applyProtection="1">
      <alignment vertical="center"/>
      <protection locked="0"/>
    </xf>
    <xf numFmtId="0" fontId="73" fillId="10" borderId="64" xfId="2" applyFont="1" applyFill="1" applyBorder="1" applyAlignment="1" applyProtection="1">
      <alignment horizontal="center" vertical="center" wrapText="1"/>
    </xf>
    <xf numFmtId="0" fontId="67" fillId="10" borderId="62" xfId="2" applyFont="1" applyFill="1" applyBorder="1" applyAlignment="1" applyProtection="1">
      <alignment horizontal="center" vertical="center"/>
    </xf>
    <xf numFmtId="0" fontId="73" fillId="10" borderId="38" xfId="2" applyFont="1" applyFill="1" applyBorder="1" applyAlignment="1" applyProtection="1">
      <alignment horizontal="right" vertical="center" wrapText="1"/>
    </xf>
    <xf numFmtId="0" fontId="73" fillId="10" borderId="0" xfId="2" applyFont="1" applyFill="1" applyBorder="1" applyAlignment="1" applyProtection="1">
      <alignment horizontal="right" vertical="center" wrapText="1"/>
    </xf>
    <xf numFmtId="0" fontId="73" fillId="10" borderId="38" xfId="2" applyFont="1" applyFill="1" applyBorder="1" applyAlignment="1" applyProtection="1">
      <alignment horizontal="right" vertical="center"/>
    </xf>
    <xf numFmtId="0" fontId="73" fillId="10" borderId="0" xfId="2" applyFont="1" applyFill="1" applyBorder="1" applyAlignment="1" applyProtection="1">
      <alignment horizontal="right" vertical="center"/>
    </xf>
    <xf numFmtId="0" fontId="66" fillId="4" borderId="38" xfId="0" applyFont="1" applyFill="1" applyBorder="1" applyAlignment="1" applyProtection="1">
      <alignment vertical="center"/>
      <protection locked="0"/>
    </xf>
    <xf numFmtId="0" fontId="66" fillId="4" borderId="0" xfId="0" applyFont="1" applyFill="1" applyBorder="1" applyAlignment="1" applyProtection="1">
      <alignment vertical="center"/>
      <protection locked="0"/>
    </xf>
    <xf numFmtId="0" fontId="116" fillId="4" borderId="38" xfId="0" applyFont="1" applyFill="1" applyBorder="1" applyAlignment="1" applyProtection="1">
      <alignment horizontal="center" vertical="top" wrapText="1"/>
    </xf>
    <xf numFmtId="0" fontId="116" fillId="4" borderId="0" xfId="0" applyFont="1" applyFill="1" applyBorder="1" applyAlignment="1" applyProtection="1">
      <alignment horizontal="center" vertical="top" wrapText="1"/>
    </xf>
    <xf numFmtId="0" fontId="116" fillId="4" borderId="39" xfId="0" applyFont="1" applyFill="1" applyBorder="1" applyAlignment="1" applyProtection="1">
      <alignment horizontal="center" vertical="top" wrapText="1"/>
    </xf>
    <xf numFmtId="0" fontId="73" fillId="10" borderId="50" xfId="2" applyFont="1" applyFill="1" applyBorder="1" applyAlignment="1" applyProtection="1">
      <alignment horizontal="right" vertical="center"/>
    </xf>
    <xf numFmtId="0" fontId="73" fillId="10" borderId="51" xfId="2" applyFont="1" applyFill="1" applyBorder="1" applyAlignment="1" applyProtection="1">
      <alignment horizontal="right" vertical="center"/>
    </xf>
    <xf numFmtId="0" fontId="8" fillId="8" borderId="50" xfId="2" applyNumberFormat="1" applyFont="1" applyFill="1" applyBorder="1" applyAlignment="1" applyProtection="1">
      <alignment vertical="center"/>
      <protection locked="0"/>
    </xf>
    <xf numFmtId="0" fontId="8" fillId="8" borderId="51" xfId="2" applyNumberFormat="1" applyFont="1" applyFill="1" applyBorder="1" applyAlignment="1" applyProtection="1">
      <alignment vertical="center"/>
      <protection locked="0"/>
    </xf>
    <xf numFmtId="0" fontId="8" fillId="8" borderId="52" xfId="2" applyNumberFormat="1" applyFont="1" applyFill="1" applyBorder="1" applyAlignment="1" applyProtection="1">
      <alignment vertical="center"/>
      <protection locked="0"/>
    </xf>
    <xf numFmtId="0" fontId="73" fillId="10" borderId="47" xfId="2" applyFont="1" applyFill="1" applyBorder="1" applyAlignment="1" applyProtection="1">
      <alignment horizontal="right" vertical="center"/>
    </xf>
    <xf numFmtId="0" fontId="73" fillId="10" borderId="48" xfId="2" applyFont="1" applyFill="1" applyBorder="1" applyAlignment="1" applyProtection="1">
      <alignment horizontal="right" vertical="center"/>
    </xf>
    <xf numFmtId="0" fontId="8" fillId="8" borderId="55" xfId="2" applyNumberFormat="1" applyFont="1" applyFill="1" applyBorder="1" applyAlignment="1" applyProtection="1">
      <alignment vertical="center"/>
      <protection locked="0"/>
    </xf>
    <xf numFmtId="0" fontId="8" fillId="8" borderId="56" xfId="2" applyNumberFormat="1" applyFont="1" applyFill="1" applyBorder="1" applyAlignment="1" applyProtection="1">
      <alignment vertical="center"/>
      <protection locked="0"/>
    </xf>
    <xf numFmtId="0" fontId="8" fillId="8" borderId="57" xfId="2" applyNumberFormat="1" applyFont="1" applyFill="1" applyBorder="1" applyAlignment="1" applyProtection="1">
      <alignment vertical="center"/>
      <protection locked="0"/>
    </xf>
    <xf numFmtId="49" fontId="25" fillId="15" borderId="54" xfId="2" applyNumberFormat="1" applyFont="1" applyFill="1" applyBorder="1" applyAlignment="1" applyProtection="1">
      <alignment horizontal="center" vertical="center" wrapText="1"/>
    </xf>
    <xf numFmtId="49" fontId="56" fillId="15" borderId="66" xfId="2" applyNumberFormat="1" applyFont="1" applyFill="1" applyBorder="1" applyAlignment="1" applyProtection="1">
      <alignment horizontal="center" vertical="center" wrapText="1"/>
    </xf>
    <xf numFmtId="0" fontId="87" fillId="6" borderId="38" xfId="0" applyFont="1" applyFill="1" applyBorder="1" applyAlignment="1" applyProtection="1">
      <alignment horizontal="center" vertical="center" wrapText="1"/>
    </xf>
    <xf numFmtId="0" fontId="87" fillId="6" borderId="0" xfId="0" applyFont="1" applyFill="1" applyBorder="1" applyAlignment="1" applyProtection="1">
      <alignment horizontal="center" vertical="center" wrapText="1"/>
    </xf>
    <xf numFmtId="0" fontId="87" fillId="6" borderId="39" xfId="0" applyFont="1" applyFill="1" applyBorder="1" applyAlignment="1" applyProtection="1">
      <alignment horizontal="center" vertical="center" wrapText="1"/>
    </xf>
    <xf numFmtId="0" fontId="85" fillId="4" borderId="40" xfId="0" applyFont="1" applyFill="1" applyBorder="1" applyAlignment="1" applyProtection="1">
      <alignment horizontal="center" vertical="center"/>
    </xf>
    <xf numFmtId="0" fontId="85" fillId="4" borderId="41" xfId="0" applyFont="1" applyFill="1" applyBorder="1" applyAlignment="1" applyProtection="1">
      <alignment horizontal="center" vertical="center"/>
    </xf>
    <xf numFmtId="0" fontId="85" fillId="4" borderId="42" xfId="0" applyFont="1" applyFill="1" applyBorder="1" applyAlignment="1" applyProtection="1">
      <alignment horizontal="center" vertical="center"/>
    </xf>
    <xf numFmtId="0" fontId="87" fillId="6" borderId="38"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87" fillId="6" borderId="39" xfId="0" applyFont="1" applyFill="1" applyBorder="1" applyAlignment="1" applyProtection="1">
      <alignment horizontal="center" vertical="center"/>
    </xf>
    <xf numFmtId="0" fontId="87" fillId="6" borderId="47" xfId="0" applyFont="1" applyFill="1" applyBorder="1" applyAlignment="1" applyProtection="1">
      <alignment horizontal="center" vertical="center"/>
    </xf>
    <xf numFmtId="0" fontId="87" fillId="6" borderId="43" xfId="0" applyFont="1" applyFill="1" applyBorder="1" applyAlignment="1" applyProtection="1">
      <alignment horizontal="center" vertical="center"/>
    </xf>
    <xf numFmtId="0" fontId="87" fillId="6" borderId="49"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59" fillId="15" borderId="54" xfId="2" applyFont="1" applyFill="1" applyBorder="1" applyAlignment="1" applyProtection="1">
      <alignment horizontal="center" vertical="center" wrapText="1"/>
    </xf>
    <xf numFmtId="0" fontId="59" fillId="15" borderId="66" xfId="2" applyFont="1" applyFill="1" applyBorder="1" applyAlignment="1" applyProtection="1">
      <alignment horizontal="center" vertical="center" wrapText="1"/>
    </xf>
    <xf numFmtId="0" fontId="2" fillId="9" borderId="63" xfId="2" applyFont="1" applyFill="1" applyBorder="1" applyAlignment="1" applyProtection="1">
      <alignment horizontal="left" vertical="center"/>
    </xf>
    <xf numFmtId="0" fontId="2" fillId="9" borderId="51" xfId="2" applyFont="1" applyFill="1" applyBorder="1" applyAlignment="1" applyProtection="1">
      <alignment horizontal="left" vertical="center"/>
    </xf>
    <xf numFmtId="0" fontId="87" fillId="0" borderId="86" xfId="0" applyFont="1" applyFill="1" applyBorder="1" applyAlignment="1">
      <alignment horizontal="left" vertical="center" wrapText="1"/>
    </xf>
    <xf numFmtId="0" fontId="71" fillId="17" borderId="86" xfId="0" applyFont="1" applyFill="1" applyBorder="1" applyAlignment="1">
      <alignment horizontal="center" vertical="center"/>
    </xf>
    <xf numFmtId="0" fontId="72" fillId="7" borderId="0" xfId="0" applyFont="1" applyFill="1" applyAlignment="1">
      <alignment horizontal="center" vertical="center"/>
    </xf>
    <xf numFmtId="0" fontId="110" fillId="7" borderId="0" xfId="0" applyFont="1" applyFill="1" applyBorder="1" applyAlignment="1" applyProtection="1">
      <alignment horizontal="center"/>
    </xf>
    <xf numFmtId="0" fontId="110" fillId="7" borderId="0" xfId="0" applyFont="1" applyFill="1" applyBorder="1" applyAlignment="1" applyProtection="1"/>
    <xf numFmtId="0" fontId="114" fillId="7" borderId="0" xfId="0" applyFont="1" applyFill="1" applyBorder="1" applyAlignment="1" applyProtection="1">
      <alignment horizontal="center" vertical="top"/>
    </xf>
    <xf numFmtId="0" fontId="72" fillId="7" borderId="0" xfId="0" applyFont="1" applyFill="1" applyAlignment="1">
      <alignment horizontal="center" wrapText="1"/>
    </xf>
    <xf numFmtId="0" fontId="0" fillId="6" borderId="86" xfId="0" applyFill="1" applyBorder="1" applyAlignment="1">
      <alignment horizontal="left" vertical="center"/>
    </xf>
    <xf numFmtId="0" fontId="0" fillId="15" borderId="86" xfId="0" applyFill="1" applyBorder="1" applyAlignment="1">
      <alignment horizontal="center"/>
    </xf>
    <xf numFmtId="0" fontId="0" fillId="6" borderId="87" xfId="0" applyFill="1" applyBorder="1" applyAlignment="1">
      <alignment horizontal="left" vertical="center"/>
    </xf>
    <xf numFmtId="0" fontId="124" fillId="4" borderId="87" xfId="0" applyFont="1" applyFill="1" applyBorder="1" applyAlignment="1" applyProtection="1">
      <alignment horizontal="center" vertical="center"/>
      <protection locked="0"/>
    </xf>
    <xf numFmtId="0" fontId="0" fillId="6" borderId="88" xfId="0" applyFill="1" applyBorder="1" applyAlignment="1">
      <alignment horizontal="left" vertical="center"/>
    </xf>
    <xf numFmtId="0" fontId="124" fillId="4" borderId="90" xfId="0" applyFont="1" applyFill="1" applyBorder="1" applyAlignment="1" applyProtection="1">
      <alignment horizontal="center" vertical="center"/>
      <protection locked="0"/>
    </xf>
    <xf numFmtId="0" fontId="124" fillId="4" borderId="91" xfId="0" applyFont="1" applyFill="1" applyBorder="1" applyAlignment="1" applyProtection="1">
      <alignment horizontal="center" vertical="center"/>
      <protection locked="0"/>
    </xf>
    <xf numFmtId="0" fontId="0" fillId="6" borderId="86" xfId="0" applyFill="1" applyBorder="1" applyAlignment="1">
      <alignment horizontal="center" vertical="center" wrapText="1"/>
    </xf>
    <xf numFmtId="0" fontId="0" fillId="6" borderId="89" xfId="0" applyFill="1" applyBorder="1" applyAlignment="1">
      <alignment horizontal="left" vertical="center"/>
    </xf>
    <xf numFmtId="0" fontId="124" fillId="4" borderId="94" xfId="0" applyFont="1" applyFill="1" applyBorder="1" applyAlignment="1" applyProtection="1">
      <alignment horizontal="center" vertical="center"/>
      <protection locked="0"/>
    </xf>
    <xf numFmtId="0" fontId="124" fillId="4" borderId="95" xfId="0" applyFont="1" applyFill="1" applyBorder="1" applyAlignment="1" applyProtection="1">
      <alignment horizontal="center" vertical="center"/>
      <protection locked="0"/>
    </xf>
    <xf numFmtId="0" fontId="0" fillId="0" borderId="86" xfId="0" applyBorder="1" applyAlignment="1">
      <alignment horizontal="left" vertical="center" wrapText="1"/>
    </xf>
    <xf numFmtId="0" fontId="124" fillId="4" borderId="40" xfId="0" applyFont="1" applyFill="1" applyBorder="1" applyAlignment="1" applyProtection="1">
      <alignment horizontal="center" vertical="center"/>
      <protection locked="0"/>
    </xf>
    <xf numFmtId="0" fontId="124" fillId="4" borderId="42" xfId="0" applyFont="1" applyFill="1" applyBorder="1" applyAlignment="1" applyProtection="1">
      <alignment horizontal="center" vertical="center"/>
      <protection locked="0"/>
    </xf>
    <xf numFmtId="0" fontId="0" fillId="6" borderId="87" xfId="0" applyFill="1" applyBorder="1" applyAlignment="1">
      <alignment horizontal="left" vertical="center" wrapText="1"/>
    </xf>
    <xf numFmtId="0" fontId="124" fillId="4" borderId="92" xfId="0" applyFont="1" applyFill="1" applyBorder="1" applyAlignment="1" applyProtection="1">
      <alignment horizontal="center" vertical="center"/>
      <protection locked="0"/>
    </xf>
    <xf numFmtId="0" fontId="124" fillId="4" borderId="93" xfId="0" applyFont="1" applyFill="1" applyBorder="1" applyAlignment="1" applyProtection="1">
      <alignment horizontal="center" vertical="center"/>
      <protection locked="0"/>
    </xf>
    <xf numFmtId="0" fontId="0" fillId="6" borderId="88" xfId="0" applyFill="1" applyBorder="1" applyAlignment="1">
      <alignment horizontal="left" vertical="center" wrapText="1"/>
    </xf>
    <xf numFmtId="0" fontId="0" fillId="0" borderId="89" xfId="0" applyBorder="1" applyAlignment="1">
      <alignment horizontal="left" vertical="center" wrapText="1"/>
    </xf>
    <xf numFmtId="0" fontId="0" fillId="6" borderId="89" xfId="0" applyFill="1" applyBorder="1" applyAlignment="1">
      <alignment horizontal="left"/>
    </xf>
    <xf numFmtId="0" fontId="0" fillId="0" borderId="87" xfId="0" applyBorder="1" applyAlignment="1">
      <alignment horizontal="left" wrapText="1"/>
    </xf>
    <xf numFmtId="0" fontId="0" fillId="0" borderId="88" xfId="0" applyBorder="1" applyAlignment="1">
      <alignment horizontal="left" vertical="center"/>
    </xf>
    <xf numFmtId="0" fontId="0" fillId="0" borderId="88" xfId="0" applyBorder="1" applyAlignment="1">
      <alignment horizontal="left" wrapText="1"/>
    </xf>
    <xf numFmtId="0" fontId="0" fillId="0" borderId="88" xfId="0" applyBorder="1" applyAlignment="1">
      <alignment horizontal="left"/>
    </xf>
    <xf numFmtId="9" fontId="35" fillId="30" borderId="1" xfId="0" applyNumberFormat="1" applyFont="1" applyFill="1" applyBorder="1" applyAlignment="1" applyProtection="1">
      <alignment horizontal="center" vertical="center" wrapText="1"/>
    </xf>
    <xf numFmtId="9" fontId="35" fillId="30" borderId="21" xfId="0" applyNumberFormat="1" applyFont="1" applyFill="1" applyBorder="1" applyAlignment="1" applyProtection="1">
      <alignment horizontal="center" vertical="center" wrapText="1"/>
    </xf>
    <xf numFmtId="9" fontId="35" fillId="26" borderId="54" xfId="0" applyNumberFormat="1" applyFont="1" applyFill="1" applyBorder="1" applyAlignment="1" applyProtection="1">
      <alignment horizontal="center" vertical="center" wrapText="1"/>
    </xf>
    <xf numFmtId="9" fontId="35" fillId="26" borderId="85" xfId="0" applyNumberFormat="1" applyFont="1" applyFill="1" applyBorder="1" applyAlignment="1" applyProtection="1">
      <alignment horizontal="center" vertical="center" wrapText="1"/>
    </xf>
    <xf numFmtId="9" fontId="35" fillId="22" borderId="78" xfId="0" applyNumberFormat="1" applyFont="1" applyFill="1" applyBorder="1" applyAlignment="1" applyProtection="1">
      <alignment horizontal="center" vertical="center" wrapText="1"/>
    </xf>
    <xf numFmtId="9" fontId="35" fillId="28" borderId="75" xfId="0" applyNumberFormat="1" applyFont="1" applyFill="1" applyBorder="1" applyAlignment="1" applyProtection="1">
      <alignment horizontal="center" vertical="center" wrapText="1"/>
    </xf>
    <xf numFmtId="9" fontId="35" fillId="28" borderId="76" xfId="0" applyNumberFormat="1" applyFont="1" applyFill="1" applyBorder="1" applyAlignment="1" applyProtection="1">
      <alignment horizontal="center" vertical="center" wrapText="1"/>
    </xf>
    <xf numFmtId="9" fontId="35" fillId="28" borderId="1" xfId="0" applyNumberFormat="1" applyFont="1" applyFill="1" applyBorder="1" applyAlignment="1" applyProtection="1">
      <alignment horizontal="center" vertical="center" wrapText="1"/>
    </xf>
    <xf numFmtId="9" fontId="35" fillId="28" borderId="21" xfId="0" applyNumberFormat="1" applyFont="1" applyFill="1" applyBorder="1" applyAlignment="1" applyProtection="1">
      <alignment horizontal="center" vertical="center" wrapText="1"/>
    </xf>
    <xf numFmtId="9" fontId="35" fillId="28" borderId="54" xfId="0" applyNumberFormat="1" applyFont="1" applyFill="1" applyBorder="1" applyAlignment="1" applyProtection="1">
      <alignment horizontal="center" vertical="center" wrapText="1"/>
    </xf>
    <xf numFmtId="9" fontId="35" fillId="28" borderId="85" xfId="0" applyNumberFormat="1" applyFont="1" applyFill="1" applyBorder="1" applyAlignment="1" applyProtection="1">
      <alignment horizontal="center" vertical="center" wrapText="1"/>
    </xf>
    <xf numFmtId="9" fontId="35" fillId="30" borderId="83" xfId="0" applyNumberFormat="1" applyFont="1" applyFill="1" applyBorder="1" applyAlignment="1" applyProtection="1">
      <alignment horizontal="center" vertical="center" wrapText="1"/>
    </xf>
    <xf numFmtId="9" fontId="35" fillId="30" borderId="84" xfId="0" applyNumberFormat="1" applyFont="1" applyFill="1" applyBorder="1" applyAlignment="1" applyProtection="1">
      <alignment horizontal="center" vertical="center" wrapText="1"/>
    </xf>
    <xf numFmtId="9" fontId="35" fillId="26" borderId="75" xfId="0" applyNumberFormat="1" applyFont="1" applyFill="1" applyBorder="1" applyAlignment="1" applyProtection="1">
      <alignment horizontal="center" vertical="center" wrapText="1"/>
    </xf>
    <xf numFmtId="9" fontId="35" fillId="26" borderId="76" xfId="0" applyNumberFormat="1" applyFont="1" applyFill="1" applyBorder="1" applyAlignment="1" applyProtection="1">
      <alignment horizontal="center" vertical="center" wrapText="1"/>
    </xf>
    <xf numFmtId="9" fontId="35" fillId="26" borderId="1" xfId="0" applyNumberFormat="1" applyFont="1" applyFill="1" applyBorder="1" applyAlignment="1" applyProtection="1">
      <alignment horizontal="center" vertical="center" wrapText="1"/>
    </xf>
    <xf numFmtId="9" fontId="35" fillId="26" borderId="21" xfId="0" applyNumberFormat="1" applyFont="1" applyFill="1" applyBorder="1" applyAlignment="1" applyProtection="1">
      <alignment horizontal="center" vertical="center" wrapText="1"/>
    </xf>
    <xf numFmtId="9" fontId="35" fillId="24" borderId="82" xfId="0" applyNumberFormat="1" applyFont="1" applyFill="1" applyBorder="1" applyAlignment="1" applyProtection="1">
      <alignment horizontal="center" vertical="center" wrapText="1"/>
    </xf>
    <xf numFmtId="0" fontId="74" fillId="0" borderId="18" xfId="0" applyFont="1" applyBorder="1" applyAlignment="1" applyProtection="1">
      <alignment horizontal="center" vertical="center"/>
    </xf>
    <xf numFmtId="0" fontId="121" fillId="6" borderId="0" xfId="0" applyFont="1" applyFill="1" applyAlignment="1" applyProtection="1">
      <alignment horizontal="center" vertical="center" wrapText="1"/>
    </xf>
    <xf numFmtId="9" fontId="47" fillId="13" borderId="44" xfId="0" applyNumberFormat="1" applyFont="1" applyFill="1" applyBorder="1" applyAlignment="1" applyProtection="1">
      <alignment horizontal="center" vertical="center"/>
    </xf>
    <xf numFmtId="9" fontId="47" fillId="13" borderId="45" xfId="0" applyNumberFormat="1" applyFont="1" applyFill="1" applyBorder="1" applyAlignment="1" applyProtection="1">
      <alignment horizontal="center" vertical="center"/>
    </xf>
    <xf numFmtId="9" fontId="47" fillId="13" borderId="46" xfId="0" applyNumberFormat="1" applyFont="1" applyFill="1" applyBorder="1" applyAlignment="1" applyProtection="1">
      <alignment horizontal="center" vertical="center"/>
    </xf>
    <xf numFmtId="0" fontId="35" fillId="5" borderId="20" xfId="0" applyFont="1" applyFill="1" applyBorder="1" applyAlignment="1" applyProtection="1">
      <alignment horizontal="right" vertical="center"/>
    </xf>
    <xf numFmtId="0" fontId="35" fillId="5" borderId="1" xfId="0" applyFont="1" applyFill="1" applyBorder="1" applyAlignment="1" applyProtection="1">
      <alignment horizontal="right" vertical="center"/>
    </xf>
    <xf numFmtId="9" fontId="15" fillId="5" borderId="1" xfId="0" quotePrefix="1" applyNumberFormat="1" applyFont="1" applyFill="1" applyBorder="1" applyAlignment="1" applyProtection="1">
      <alignment horizontal="center" vertical="center" wrapText="1"/>
    </xf>
    <xf numFmtId="0" fontId="15" fillId="5" borderId="1" xfId="0" applyNumberFormat="1" applyFont="1" applyFill="1" applyBorder="1" applyAlignment="1" applyProtection="1">
      <alignment horizontal="center" vertical="center"/>
    </xf>
    <xf numFmtId="0" fontId="15" fillId="5" borderId="21" xfId="0" applyNumberFormat="1" applyFont="1" applyFill="1" applyBorder="1" applyAlignment="1" applyProtection="1">
      <alignment horizontal="center" vertical="center"/>
    </xf>
    <xf numFmtId="9" fontId="35" fillId="5" borderId="20" xfId="0" applyNumberFormat="1" applyFont="1" applyFill="1" applyBorder="1" applyAlignment="1" applyProtection="1">
      <alignment horizontal="right" vertical="center" wrapText="1"/>
    </xf>
    <xf numFmtId="9" fontId="35" fillId="5" borderId="1" xfId="0" applyNumberFormat="1" applyFont="1" applyFill="1" applyBorder="1" applyAlignment="1" applyProtection="1">
      <alignment horizontal="right" vertical="center" wrapText="1"/>
    </xf>
    <xf numFmtId="0" fontId="37" fillId="3" borderId="4" xfId="0" applyNumberFormat="1" applyFont="1" applyFill="1" applyBorder="1" applyAlignment="1" applyProtection="1">
      <alignment horizontal="left" vertical="center" wrapText="1"/>
      <protection locked="0"/>
    </xf>
    <xf numFmtId="0" fontId="37" fillId="3" borderId="5" xfId="0" applyNumberFormat="1" applyFont="1" applyFill="1" applyBorder="1" applyAlignment="1" applyProtection="1">
      <alignment horizontal="left" vertical="center" wrapText="1"/>
      <protection locked="0"/>
    </xf>
    <xf numFmtId="0" fontId="37" fillId="3" borderId="6" xfId="0" applyNumberFormat="1" applyFont="1" applyFill="1" applyBorder="1" applyAlignment="1" applyProtection="1">
      <alignment horizontal="left" vertical="center" wrapText="1"/>
      <protection locked="0"/>
    </xf>
    <xf numFmtId="0" fontId="33" fillId="3" borderId="25" xfId="0" applyNumberFormat="1" applyFont="1" applyFill="1" applyBorder="1" applyAlignment="1" applyProtection="1">
      <alignment horizontal="center" vertical="top" wrapText="1"/>
      <protection locked="0"/>
    </xf>
    <xf numFmtId="0" fontId="33" fillId="3" borderId="9" xfId="0" applyNumberFormat="1" applyFont="1" applyFill="1" applyBorder="1" applyAlignment="1" applyProtection="1">
      <alignment horizontal="center" vertical="top" wrapText="1"/>
      <protection locked="0"/>
    </xf>
    <xf numFmtId="0" fontId="33" fillId="3" borderId="15" xfId="0" applyNumberFormat="1" applyFont="1" applyFill="1" applyBorder="1" applyAlignment="1" applyProtection="1">
      <alignment horizontal="center" vertical="top" wrapText="1"/>
      <protection locked="0"/>
    </xf>
    <xf numFmtId="0" fontId="36" fillId="5" borderId="26" xfId="0" applyFont="1" applyFill="1" applyBorder="1" applyAlignment="1" applyProtection="1">
      <alignment horizontal="right" vertical="center"/>
    </xf>
    <xf numFmtId="0" fontId="36" fillId="5" borderId="5" xfId="0" applyFont="1" applyFill="1" applyBorder="1" applyAlignment="1" applyProtection="1">
      <alignment horizontal="right" vertical="center"/>
    </xf>
    <xf numFmtId="0" fontId="36" fillId="5" borderId="27" xfId="0" applyFont="1" applyFill="1" applyBorder="1" applyAlignment="1" applyProtection="1">
      <alignment horizontal="right" vertical="center"/>
    </xf>
    <xf numFmtId="0" fontId="36" fillId="5" borderId="19" xfId="0" applyFont="1" applyFill="1" applyBorder="1" applyAlignment="1" applyProtection="1">
      <alignment horizontal="right" vertical="center"/>
    </xf>
    <xf numFmtId="49" fontId="80" fillId="3" borderId="3" xfId="0" applyNumberFormat="1" applyFont="1" applyFill="1" applyBorder="1" applyAlignment="1" applyProtection="1">
      <alignment horizontal="left" vertical="center" wrapText="1"/>
      <protection locked="0"/>
    </xf>
    <xf numFmtId="49" fontId="80" fillId="3" borderId="19" xfId="0" applyNumberFormat="1" applyFont="1" applyFill="1" applyBorder="1" applyAlignment="1" applyProtection="1">
      <alignment horizontal="left" vertical="center" wrapText="1"/>
      <protection locked="0"/>
    </xf>
    <xf numFmtId="0" fontId="36" fillId="5" borderId="6" xfId="0" applyFont="1" applyFill="1" applyBorder="1" applyAlignment="1" applyProtection="1">
      <alignment horizontal="right" vertical="center"/>
    </xf>
    <xf numFmtId="0" fontId="36" fillId="5" borderId="12" xfId="0" applyFont="1" applyFill="1" applyBorder="1" applyAlignment="1" applyProtection="1">
      <alignment horizontal="right" vertical="center"/>
    </xf>
    <xf numFmtId="0" fontId="36" fillId="5" borderId="22" xfId="0" applyFont="1" applyFill="1" applyBorder="1" applyAlignment="1" applyProtection="1">
      <alignment horizontal="right" vertical="center"/>
    </xf>
    <xf numFmtId="0" fontId="33" fillId="3" borderId="2" xfId="0" applyNumberFormat="1" applyFont="1" applyFill="1" applyBorder="1" applyAlignment="1" applyProtection="1">
      <alignment horizontal="left" vertical="center" wrapText="1"/>
      <protection locked="0"/>
    </xf>
    <xf numFmtId="0" fontId="33" fillId="3" borderId="0" xfId="0" applyNumberFormat="1" applyFont="1" applyFill="1" applyBorder="1" applyAlignment="1" applyProtection="1">
      <alignment horizontal="left" vertical="center" wrapText="1"/>
      <protection locked="0"/>
    </xf>
    <xf numFmtId="0" fontId="33" fillId="3" borderId="24" xfId="0" applyNumberFormat="1" applyFont="1" applyFill="1" applyBorder="1" applyAlignment="1" applyProtection="1">
      <alignment horizontal="left" vertical="center" wrapText="1"/>
      <protection locked="0"/>
    </xf>
    <xf numFmtId="0" fontId="33" fillId="3" borderId="28" xfId="0" applyNumberFormat="1" applyFont="1" applyFill="1" applyBorder="1" applyAlignment="1" applyProtection="1">
      <alignment horizontal="left" vertical="center" wrapText="1"/>
      <protection locked="0"/>
    </xf>
    <xf numFmtId="0" fontId="33" fillId="3" borderId="13" xfId="0" applyNumberFormat="1" applyFont="1" applyFill="1" applyBorder="1" applyAlignment="1" applyProtection="1">
      <alignment horizontal="left" vertical="center" wrapText="1"/>
      <protection locked="0"/>
    </xf>
    <xf numFmtId="0" fontId="33" fillId="3" borderId="22" xfId="0" applyNumberFormat="1" applyFont="1" applyFill="1" applyBorder="1" applyAlignment="1" applyProtection="1">
      <alignment horizontal="left" vertical="center" wrapText="1"/>
      <protection locked="0"/>
    </xf>
    <xf numFmtId="9" fontId="35" fillId="20" borderId="77" xfId="0" applyNumberFormat="1"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83" fillId="7" borderId="29" xfId="0" applyFont="1" applyFill="1" applyBorder="1" applyAlignment="1" applyProtection="1">
      <alignment horizontal="center" vertical="center" wrapText="1"/>
    </xf>
    <xf numFmtId="0" fontId="83" fillId="7" borderId="30" xfId="0" applyFont="1" applyFill="1" applyBorder="1" applyAlignment="1" applyProtection="1">
      <alignment horizontal="center" vertical="center" wrapText="1"/>
    </xf>
    <xf numFmtId="9" fontId="10" fillId="7" borderId="10" xfId="0" applyNumberFormat="1" applyFont="1" applyFill="1" applyBorder="1" applyAlignment="1" applyProtection="1">
      <alignment horizontal="center" vertical="center"/>
    </xf>
    <xf numFmtId="9" fontId="10" fillId="7" borderId="11" xfId="0" applyNumberFormat="1" applyFont="1" applyFill="1" applyBorder="1" applyAlignment="1" applyProtection="1">
      <alignment horizontal="center" vertical="center"/>
    </xf>
    <xf numFmtId="9" fontId="10" fillId="7" borderId="18" xfId="0" applyNumberFormat="1" applyFont="1" applyFill="1" applyBorder="1" applyAlignment="1" applyProtection="1">
      <alignment horizontal="center" vertical="center"/>
    </xf>
    <xf numFmtId="9" fontId="10" fillId="7" borderId="17" xfId="0" applyNumberFormat="1" applyFont="1" applyFill="1" applyBorder="1" applyAlignment="1" applyProtection="1">
      <alignment horizontal="center" vertical="center"/>
    </xf>
    <xf numFmtId="0" fontId="15" fillId="16" borderId="8" xfId="0" applyFont="1" applyFill="1" applyBorder="1" applyAlignment="1" applyProtection="1">
      <alignment horizontal="center" vertical="center"/>
    </xf>
    <xf numFmtId="0" fontId="15" fillId="16" borderId="0" xfId="0" applyFont="1" applyFill="1" applyBorder="1" applyAlignment="1" applyProtection="1">
      <alignment horizontal="center" vertical="center"/>
    </xf>
    <xf numFmtId="0" fontId="15" fillId="16" borderId="9" xfId="0" applyFont="1" applyFill="1" applyBorder="1" applyAlignment="1" applyProtection="1">
      <alignment horizontal="center" vertical="center"/>
    </xf>
    <xf numFmtId="0" fontId="57" fillId="16" borderId="10" xfId="0" applyFont="1" applyFill="1" applyBorder="1" applyAlignment="1" applyProtection="1">
      <alignment horizontal="center" vertical="center"/>
    </xf>
    <xf numFmtId="0" fontId="57" fillId="16" borderId="11" xfId="0" applyFont="1" applyFill="1" applyBorder="1" applyAlignment="1" applyProtection="1">
      <alignment horizontal="center" vertical="center"/>
    </xf>
    <xf numFmtId="0" fontId="57" fillId="16" borderId="16" xfId="0" applyFont="1" applyFill="1" applyBorder="1" applyAlignment="1" applyProtection="1">
      <alignment horizontal="center" vertical="center"/>
    </xf>
    <xf numFmtId="0" fontId="18" fillId="2" borderId="12" xfId="0" applyFont="1" applyFill="1" applyBorder="1" applyAlignment="1" applyProtection="1">
      <alignment horizontal="left" vertical="top" wrapText="1" indent="1"/>
      <protection locked="0"/>
    </xf>
    <xf numFmtId="0" fontId="18" fillId="2" borderId="13" xfId="0" applyFont="1" applyFill="1" applyBorder="1" applyAlignment="1" applyProtection="1">
      <alignment horizontal="left" vertical="top" wrapText="1" indent="1"/>
      <protection locked="0"/>
    </xf>
    <xf numFmtId="0" fontId="18" fillId="2" borderId="15" xfId="0" applyFont="1" applyFill="1" applyBorder="1" applyAlignment="1" applyProtection="1">
      <alignment horizontal="left" vertical="top" wrapText="1" indent="1"/>
      <protection locked="0"/>
    </xf>
    <xf numFmtId="0" fontId="20" fillId="16" borderId="0" xfId="0" applyFont="1" applyFill="1" applyBorder="1" applyAlignment="1" applyProtection="1">
      <alignment horizontal="center" vertical="center"/>
    </xf>
    <xf numFmtId="0" fontId="57" fillId="16" borderId="0" xfId="0" applyFont="1" applyFill="1" applyBorder="1" applyAlignment="1" applyProtection="1">
      <alignment horizontal="center" vertical="center"/>
    </xf>
    <xf numFmtId="0" fontId="57" fillId="16" borderId="9" xfId="0" applyFont="1" applyFill="1" applyBorder="1" applyAlignment="1" applyProtection="1">
      <alignment horizontal="center" vertical="center"/>
    </xf>
    <xf numFmtId="0" fontId="19" fillId="6" borderId="12" xfId="0" applyFont="1" applyFill="1" applyBorder="1" applyAlignment="1" applyProtection="1">
      <alignment horizontal="center"/>
    </xf>
    <xf numFmtId="0" fontId="19" fillId="6" borderId="13" xfId="0" applyFont="1" applyFill="1" applyBorder="1" applyAlignment="1" applyProtection="1">
      <alignment horizontal="center"/>
    </xf>
    <xf numFmtId="9" fontId="47" fillId="11" borderId="4" xfId="0" applyNumberFormat="1" applyFont="1" applyFill="1" applyBorder="1" applyAlignment="1" applyProtection="1">
      <alignment horizontal="center" vertical="center"/>
    </xf>
    <xf numFmtId="9" fontId="47" fillId="11" borderId="5" xfId="0" applyNumberFormat="1" applyFont="1" applyFill="1" applyBorder="1" applyAlignment="1" applyProtection="1">
      <alignment horizontal="center" vertical="center"/>
    </xf>
    <xf numFmtId="0" fontId="59" fillId="6" borderId="50" xfId="2" applyFont="1" applyFill="1" applyBorder="1" applyAlignment="1" applyProtection="1">
      <alignment horizontal="right" vertical="center" wrapText="1"/>
    </xf>
    <xf numFmtId="0" fontId="59" fillId="6" borderId="51" xfId="2" applyFont="1" applyFill="1" applyBorder="1" applyAlignment="1" applyProtection="1">
      <alignment horizontal="right" vertical="center" wrapText="1"/>
    </xf>
    <xf numFmtId="0" fontId="82" fillId="6" borderId="51" xfId="2" applyNumberFormat="1" applyFont="1" applyFill="1" applyBorder="1" applyAlignment="1" applyProtection="1">
      <alignment horizontal="left" vertical="center"/>
    </xf>
    <xf numFmtId="0" fontId="82" fillId="6" borderId="52" xfId="2" applyNumberFormat="1" applyFont="1" applyFill="1" applyBorder="1" applyAlignment="1" applyProtection="1">
      <alignment horizontal="left" vertical="center"/>
    </xf>
    <xf numFmtId="0" fontId="59" fillId="6" borderId="38" xfId="2" applyFont="1" applyFill="1" applyBorder="1" applyAlignment="1" applyProtection="1">
      <alignment horizontal="right" vertical="center" wrapText="1"/>
    </xf>
    <xf numFmtId="0" fontId="59" fillId="6" borderId="0" xfId="2" applyFont="1" applyFill="1" applyBorder="1" applyAlignment="1" applyProtection="1">
      <alignment horizontal="right" vertical="center" wrapText="1"/>
    </xf>
    <xf numFmtId="0" fontId="82" fillId="6" borderId="0" xfId="2" applyNumberFormat="1" applyFont="1" applyFill="1" applyBorder="1" applyAlignment="1" applyProtection="1">
      <alignment vertical="center"/>
    </xf>
    <xf numFmtId="0" fontId="82" fillId="6" borderId="39" xfId="2" applyNumberFormat="1" applyFont="1" applyFill="1" applyBorder="1" applyAlignment="1" applyProtection="1">
      <alignment vertical="center"/>
    </xf>
    <xf numFmtId="0" fontId="82" fillId="6" borderId="38" xfId="0" applyFont="1" applyFill="1" applyBorder="1" applyAlignment="1" applyProtection="1">
      <alignment horizontal="left" vertical="center"/>
    </xf>
    <xf numFmtId="0" fontId="82" fillId="6" borderId="39" xfId="0" applyFont="1" applyFill="1" applyBorder="1" applyAlignment="1" applyProtection="1">
      <alignment horizontal="left" vertical="center"/>
    </xf>
    <xf numFmtId="0" fontId="82" fillId="6" borderId="55" xfId="0" applyFont="1" applyFill="1" applyBorder="1" applyAlignment="1" applyProtection="1">
      <alignment horizontal="left" vertical="center"/>
    </xf>
    <xf numFmtId="0" fontId="82" fillId="6" borderId="57" xfId="0" applyFont="1" applyFill="1" applyBorder="1" applyAlignment="1" applyProtection="1">
      <alignment horizontal="left" vertical="center"/>
    </xf>
    <xf numFmtId="0" fontId="59" fillId="6" borderId="55" xfId="2" applyFont="1" applyFill="1" applyBorder="1" applyAlignment="1" applyProtection="1">
      <alignment horizontal="right" vertical="center" wrapText="1"/>
    </xf>
    <xf numFmtId="0" fontId="59" fillId="6" borderId="56" xfId="2" applyFont="1" applyFill="1" applyBorder="1" applyAlignment="1" applyProtection="1">
      <alignment horizontal="right" vertical="center" wrapText="1"/>
    </xf>
    <xf numFmtId="9" fontId="10" fillId="7" borderId="4" xfId="0" applyNumberFormat="1" applyFont="1" applyFill="1" applyBorder="1" applyAlignment="1" applyProtection="1">
      <alignment horizontal="center" vertical="center"/>
    </xf>
    <xf numFmtId="9" fontId="10" fillId="7" borderId="5" xfId="0" applyNumberFormat="1" applyFont="1" applyFill="1" applyBorder="1" applyAlignment="1" applyProtection="1">
      <alignment horizontal="center" vertical="center"/>
    </xf>
    <xf numFmtId="9" fontId="10" fillId="7" borderId="6" xfId="0" applyNumberFormat="1" applyFont="1" applyFill="1" applyBorder="1" applyAlignment="1" applyProtection="1">
      <alignment horizontal="center" vertical="center"/>
    </xf>
    <xf numFmtId="0" fontId="15" fillId="14" borderId="32" xfId="0" applyNumberFormat="1" applyFont="1" applyFill="1" applyBorder="1" applyAlignment="1" applyProtection="1">
      <alignment horizontal="center" vertical="center" wrapText="1"/>
    </xf>
    <xf numFmtId="0" fontId="15" fillId="14" borderId="33" xfId="0" applyNumberFormat="1" applyFont="1" applyFill="1" applyBorder="1" applyAlignment="1" applyProtection="1">
      <alignment horizontal="center" vertical="center" wrapText="1"/>
    </xf>
    <xf numFmtId="0" fontId="15" fillId="14" borderId="34" xfId="0" applyNumberFormat="1" applyFont="1" applyFill="1" applyBorder="1" applyAlignment="1" applyProtection="1">
      <alignment horizontal="center" vertical="center" wrapText="1"/>
    </xf>
    <xf numFmtId="0" fontId="15" fillId="12" borderId="11" xfId="0" applyFont="1" applyFill="1" applyBorder="1" applyAlignment="1" applyProtection="1">
      <alignment horizontal="center" vertical="center"/>
    </xf>
    <xf numFmtId="0" fontId="15" fillId="12" borderId="16" xfId="0" applyFont="1" applyFill="1" applyBorder="1" applyAlignment="1" applyProtection="1">
      <alignment horizontal="center" vertical="center"/>
    </xf>
    <xf numFmtId="0" fontId="69" fillId="4" borderId="2"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69" fillId="4" borderId="9" xfId="0" applyFont="1" applyFill="1" applyBorder="1" applyAlignment="1" applyProtection="1">
      <alignment horizontal="center" vertical="center"/>
    </xf>
    <xf numFmtId="0" fontId="15" fillId="12" borderId="32" xfId="0" applyFont="1" applyFill="1" applyBorder="1" applyAlignment="1" applyProtection="1">
      <alignment horizontal="center" vertical="center" wrapText="1"/>
    </xf>
    <xf numFmtId="0" fontId="15" fillId="12" borderId="33" xfId="0" applyFont="1" applyFill="1" applyBorder="1" applyAlignment="1" applyProtection="1">
      <alignment horizontal="center" vertical="center" wrapText="1"/>
    </xf>
    <xf numFmtId="0" fontId="15" fillId="12" borderId="34" xfId="0" applyFont="1" applyFill="1" applyBorder="1" applyAlignment="1" applyProtection="1">
      <alignment horizontal="center" vertical="center" wrapText="1"/>
    </xf>
    <xf numFmtId="0" fontId="22" fillId="6" borderId="8" xfId="0" applyFont="1" applyFill="1" applyBorder="1" applyAlignment="1" applyProtection="1">
      <alignment horizontal="right" vertical="center"/>
    </xf>
    <xf numFmtId="0" fontId="22" fillId="6" borderId="0" xfId="0" applyFont="1" applyFill="1" applyBorder="1" applyAlignment="1" applyProtection="1">
      <alignment horizontal="right" vertical="center"/>
    </xf>
    <xf numFmtId="9" fontId="47" fillId="11" borderId="6" xfId="0" applyNumberFormat="1" applyFont="1" applyFill="1" applyBorder="1" applyAlignment="1" applyProtection="1">
      <alignment horizontal="center" vertical="center"/>
    </xf>
    <xf numFmtId="0" fontId="2" fillId="6" borderId="35" xfId="2" applyFont="1" applyFill="1" applyBorder="1" applyAlignment="1" applyProtection="1">
      <alignment horizontal="right" vertical="center" wrapText="1"/>
    </xf>
    <xf numFmtId="0" fontId="2" fillId="6" borderId="11" xfId="2" applyFont="1" applyFill="1" applyBorder="1" applyAlignment="1" applyProtection="1">
      <alignment horizontal="right" vertical="center" wrapText="1"/>
    </xf>
    <xf numFmtId="9" fontId="2" fillId="6" borderId="11" xfId="2" applyNumberFormat="1" applyFont="1" applyFill="1" applyBorder="1" applyAlignment="1" applyProtection="1">
      <alignment vertical="center" wrapText="1"/>
    </xf>
    <xf numFmtId="0" fontId="2" fillId="6" borderId="16" xfId="2" applyNumberFormat="1" applyFont="1" applyFill="1" applyBorder="1" applyAlignment="1" applyProtection="1">
      <alignment vertical="center" wrapText="1"/>
    </xf>
    <xf numFmtId="9" fontId="23" fillId="6" borderId="8" xfId="0" applyNumberFormat="1" applyFont="1" applyFill="1" applyBorder="1" applyAlignment="1" applyProtection="1">
      <alignment horizontal="left" vertical="center" wrapText="1"/>
    </xf>
    <xf numFmtId="0" fontId="23" fillId="6" borderId="24" xfId="0" applyFont="1" applyFill="1" applyBorder="1" applyAlignment="1" applyProtection="1">
      <alignment horizontal="left" vertical="center" wrapText="1"/>
    </xf>
    <xf numFmtId="0" fontId="23" fillId="6" borderId="27" xfId="0" applyFont="1" applyFill="1" applyBorder="1" applyAlignment="1" applyProtection="1">
      <alignment horizontal="left" vertical="center" wrapText="1"/>
    </xf>
    <xf numFmtId="0" fontId="23" fillId="6" borderId="23" xfId="0" applyFont="1" applyFill="1" applyBorder="1" applyAlignment="1" applyProtection="1">
      <alignment horizontal="left" vertical="center" wrapText="1"/>
    </xf>
    <xf numFmtId="9" fontId="2" fillId="6" borderId="10" xfId="2" applyNumberFormat="1" applyFont="1" applyFill="1" applyBorder="1" applyAlignment="1" applyProtection="1">
      <alignment horizontal="left" vertical="center" wrapText="1"/>
    </xf>
    <xf numFmtId="9" fontId="2" fillId="6" borderId="36" xfId="2" applyNumberFormat="1" applyFont="1" applyFill="1" applyBorder="1" applyAlignment="1" applyProtection="1">
      <alignment horizontal="left" vertical="center" wrapText="1"/>
    </xf>
    <xf numFmtId="0" fontId="2" fillId="6" borderId="2" xfId="2" applyFont="1" applyFill="1" applyBorder="1" applyAlignment="1" applyProtection="1">
      <alignment horizontal="right" vertical="center" wrapText="1"/>
    </xf>
    <xf numFmtId="0" fontId="2" fillId="6" borderId="0" xfId="2" applyFont="1" applyFill="1" applyBorder="1" applyAlignment="1" applyProtection="1">
      <alignment horizontal="right" vertical="center" wrapText="1"/>
    </xf>
    <xf numFmtId="9" fontId="2" fillId="6" borderId="0" xfId="2" applyNumberFormat="1" applyFont="1" applyFill="1" applyBorder="1" applyAlignment="1" applyProtection="1">
      <alignment vertical="center"/>
    </xf>
    <xf numFmtId="0" fontId="2" fillId="6" borderId="9" xfId="2" applyNumberFormat="1" applyFont="1" applyFill="1" applyBorder="1" applyAlignment="1" applyProtection="1">
      <alignment vertical="center"/>
    </xf>
    <xf numFmtId="0" fontId="2" fillId="6" borderId="3" xfId="2" applyFont="1" applyFill="1" applyBorder="1" applyAlignment="1" applyProtection="1">
      <alignment horizontal="right" vertical="center" wrapText="1"/>
    </xf>
    <xf numFmtId="0" fontId="2" fillId="6" borderId="19" xfId="2" applyFont="1" applyFill="1" applyBorder="1" applyAlignment="1" applyProtection="1">
      <alignment horizontal="right" vertical="center" wrapText="1"/>
    </xf>
    <xf numFmtId="14" fontId="18" fillId="3" borderId="8" xfId="0" applyNumberFormat="1" applyFont="1" applyFill="1" applyBorder="1" applyAlignment="1" applyProtection="1">
      <alignment horizontal="center" vertical="top" wrapText="1"/>
      <protection locked="0"/>
    </xf>
    <xf numFmtId="14" fontId="18" fillId="3" borderId="0" xfId="0" applyNumberFormat="1" applyFont="1" applyFill="1" applyBorder="1" applyAlignment="1" applyProtection="1">
      <alignment horizontal="center" vertical="top" wrapText="1"/>
      <protection locked="0"/>
    </xf>
    <xf numFmtId="49" fontId="18" fillId="3" borderId="8" xfId="0" applyNumberFormat="1" applyFont="1" applyFill="1" applyBorder="1" applyAlignment="1" applyProtection="1">
      <alignment horizontal="left" vertical="top" wrapText="1" indent="2"/>
      <protection locked="0"/>
    </xf>
    <xf numFmtId="49" fontId="18" fillId="2" borderId="0" xfId="0" applyNumberFormat="1" applyFont="1" applyFill="1" applyBorder="1" applyAlignment="1" applyProtection="1">
      <alignment horizontal="left" vertical="top" wrapText="1" indent="2"/>
      <protection locked="0"/>
    </xf>
    <xf numFmtId="49" fontId="18" fillId="3" borderId="8" xfId="0" applyNumberFormat="1" applyFont="1" applyFill="1" applyBorder="1" applyAlignment="1" applyProtection="1">
      <alignment horizontal="left" vertical="top" indent="2"/>
      <protection locked="0"/>
    </xf>
    <xf numFmtId="49" fontId="18" fillId="2" borderId="0" xfId="0" applyNumberFormat="1" applyFont="1" applyFill="1" applyBorder="1" applyAlignment="1" applyProtection="1">
      <alignment horizontal="left" vertical="top" indent="2"/>
      <protection locked="0"/>
    </xf>
    <xf numFmtId="49" fontId="18" fillId="2" borderId="9" xfId="0" applyNumberFormat="1" applyFont="1" applyFill="1" applyBorder="1" applyAlignment="1" applyProtection="1">
      <alignment horizontal="left" vertical="top" indent="2"/>
      <protection locked="0"/>
    </xf>
    <xf numFmtId="0" fontId="18" fillId="3" borderId="8" xfId="0" applyNumberFormat="1" applyFont="1" applyFill="1" applyBorder="1" applyAlignment="1" applyProtection="1">
      <alignment horizontal="left" vertical="top" wrapText="1" indent="2"/>
      <protection locked="0"/>
    </xf>
    <xf numFmtId="0" fontId="18" fillId="2" borderId="0" xfId="0" applyNumberFormat="1" applyFont="1" applyFill="1" applyBorder="1" applyAlignment="1" applyProtection="1">
      <alignment horizontal="left" vertical="top" wrapText="1" indent="2"/>
      <protection locked="0"/>
    </xf>
    <xf numFmtId="9" fontId="18" fillId="3" borderId="8" xfId="0" applyNumberFormat="1" applyFont="1" applyFill="1" applyBorder="1" applyAlignment="1" applyProtection="1">
      <alignment horizontal="left" vertical="top" indent="2"/>
      <protection locked="0"/>
    </xf>
    <xf numFmtId="0" fontId="18" fillId="2" borderId="0" xfId="0" applyFont="1" applyFill="1" applyBorder="1" applyAlignment="1" applyProtection="1">
      <alignment horizontal="left" vertical="top" indent="2"/>
      <protection locked="0"/>
    </xf>
    <xf numFmtId="0" fontId="18" fillId="2" borderId="9" xfId="0" applyFont="1" applyFill="1" applyBorder="1" applyAlignment="1" applyProtection="1">
      <alignment horizontal="left" vertical="top" indent="2"/>
      <protection locked="0"/>
    </xf>
    <xf numFmtId="9" fontId="18" fillId="3" borderId="8" xfId="0" applyNumberFormat="1" applyFont="1" applyFill="1" applyBorder="1" applyAlignment="1" applyProtection="1">
      <alignment horizontal="left" vertical="top" wrapText="1" indent="2"/>
      <protection locked="0"/>
    </xf>
    <xf numFmtId="9" fontId="18" fillId="3" borderId="0" xfId="0" applyNumberFormat="1" applyFont="1" applyFill="1" applyBorder="1" applyAlignment="1" applyProtection="1">
      <alignment horizontal="left" vertical="top" wrapText="1" indent="2"/>
      <protection locked="0"/>
    </xf>
    <xf numFmtId="0" fontId="18" fillId="2" borderId="0" xfId="0" applyFont="1" applyFill="1" applyBorder="1" applyAlignment="1" applyProtection="1">
      <alignment horizontal="left" vertical="top" wrapText="1" indent="2"/>
      <protection locked="0"/>
    </xf>
    <xf numFmtId="0" fontId="2" fillId="3" borderId="8" xfId="0" applyNumberFormat="1" applyFont="1" applyFill="1" applyBorder="1" applyAlignment="1" applyProtection="1">
      <alignment horizontal="left" vertical="top" indent="2"/>
    </xf>
    <xf numFmtId="0" fontId="2" fillId="3" borderId="0" xfId="0" applyNumberFormat="1" applyFont="1" applyFill="1" applyBorder="1" applyAlignment="1" applyProtection="1">
      <alignment horizontal="left" vertical="top" indent="2"/>
    </xf>
    <xf numFmtId="9" fontId="96" fillId="3" borderId="8" xfId="0" applyNumberFormat="1" applyFont="1" applyFill="1" applyBorder="1" applyAlignment="1" applyProtection="1">
      <alignment horizontal="left" vertical="top" indent="2"/>
    </xf>
    <xf numFmtId="0" fontId="96" fillId="2" borderId="0" xfId="0" applyNumberFormat="1" applyFont="1" applyFill="1" applyBorder="1" applyAlignment="1" applyProtection="1">
      <alignment horizontal="left" vertical="top" indent="2"/>
    </xf>
    <xf numFmtId="0" fontId="96" fillId="2" borderId="9" xfId="0" applyNumberFormat="1" applyFont="1" applyFill="1" applyBorder="1" applyAlignment="1" applyProtection="1">
      <alignment horizontal="left" vertical="top" indent="2"/>
    </xf>
    <xf numFmtId="0" fontId="100" fillId="2" borderId="10" xfId="0" applyFont="1" applyFill="1" applyBorder="1" applyAlignment="1" applyProtection="1">
      <alignment horizontal="center" vertical="center"/>
    </xf>
    <xf numFmtId="0" fontId="100" fillId="2" borderId="11" xfId="0" applyFont="1" applyFill="1" applyBorder="1" applyAlignment="1" applyProtection="1">
      <alignment horizontal="center" vertical="center"/>
    </xf>
    <xf numFmtId="0" fontId="100" fillId="2" borderId="11" xfId="0" applyFont="1" applyFill="1" applyBorder="1" applyAlignment="1" applyProtection="1"/>
    <xf numFmtId="0" fontId="100" fillId="2" borderId="16" xfId="0" applyFont="1" applyFill="1" applyBorder="1" applyAlignment="1" applyProtection="1"/>
    <xf numFmtId="0" fontId="95" fillId="2" borderId="8"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95" fillId="2" borderId="0" xfId="0" applyFont="1" applyFill="1" applyBorder="1" applyAlignment="1" applyProtection="1"/>
    <xf numFmtId="0" fontId="95" fillId="2" borderId="9" xfId="0" applyFont="1" applyFill="1" applyBorder="1" applyAlignment="1" applyProtection="1"/>
    <xf numFmtId="0" fontId="9" fillId="2" borderId="8"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1" fillId="2" borderId="0" xfId="0" applyFont="1" applyFill="1" applyBorder="1" applyAlignment="1" applyProtection="1">
      <alignment horizontal="center"/>
    </xf>
    <xf numFmtId="0" fontId="1" fillId="2" borderId="9" xfId="0" applyFont="1" applyFill="1" applyBorder="1" applyAlignment="1" applyProtection="1">
      <alignment horizontal="center"/>
    </xf>
    <xf numFmtId="0" fontId="97" fillId="2" borderId="8" xfId="0" applyFont="1" applyFill="1" applyBorder="1" applyAlignment="1" applyProtection="1">
      <alignment horizontal="left" vertical="center" wrapText="1" indent="1"/>
    </xf>
    <xf numFmtId="0" fontId="96" fillId="2" borderId="0" xfId="0" applyFont="1" applyFill="1" applyBorder="1" applyAlignment="1" applyProtection="1">
      <alignment horizontal="left" vertical="center" wrapText="1" indent="1"/>
    </xf>
    <xf numFmtId="0" fontId="101" fillId="2" borderId="0" xfId="0" applyFont="1" applyFill="1" applyBorder="1" applyAlignment="1" applyProtection="1">
      <alignment horizontal="left" vertical="top" wrapText="1" indent="1"/>
      <protection locked="0"/>
    </xf>
    <xf numFmtId="0" fontId="103" fillId="2" borderId="0" xfId="0" applyFont="1" applyFill="1" applyBorder="1" applyAlignment="1" applyProtection="1">
      <alignment horizontal="left" vertical="top" wrapText="1" indent="1"/>
      <protection locked="0"/>
    </xf>
    <xf numFmtId="0" fontId="103" fillId="2" borderId="9" xfId="0" applyFont="1" applyFill="1" applyBorder="1" applyAlignment="1" applyProtection="1">
      <alignment horizontal="left" vertical="top" wrapText="1" indent="1"/>
      <protection locked="0"/>
    </xf>
    <xf numFmtId="0" fontId="63" fillId="2" borderId="12" xfId="0" applyFont="1" applyFill="1" applyBorder="1" applyAlignment="1" applyProtection="1">
      <alignment horizontal="left" vertical="top" wrapText="1" indent="1"/>
    </xf>
    <xf numFmtId="0" fontId="59" fillId="2" borderId="53" xfId="0" applyFont="1" applyFill="1" applyBorder="1" applyAlignment="1" applyProtection="1">
      <alignment horizontal="left" vertical="top" wrapText="1" indent="1"/>
    </xf>
    <xf numFmtId="0" fontId="106" fillId="2" borderId="53" xfId="0" applyFont="1" applyFill="1" applyBorder="1" applyAlignment="1" applyProtection="1">
      <alignment horizontal="left" vertical="center" wrapText="1" indent="1"/>
      <protection locked="0"/>
    </xf>
    <xf numFmtId="0" fontId="106" fillId="2" borderId="15" xfId="0" applyFont="1" applyFill="1" applyBorder="1" applyAlignment="1" applyProtection="1">
      <alignment horizontal="left" vertical="center" wrapText="1" indent="1"/>
      <protection locked="0"/>
    </xf>
    <xf numFmtId="0" fontId="107" fillId="7" borderId="10" xfId="0" applyFont="1" applyFill="1" applyBorder="1" applyAlignment="1" applyProtection="1">
      <alignment horizontal="center" vertical="center" wrapText="1"/>
    </xf>
    <xf numFmtId="0" fontId="107" fillId="7" borderId="11" xfId="0" applyFont="1" applyFill="1" applyBorder="1" applyAlignment="1" applyProtection="1">
      <alignment horizontal="center"/>
    </xf>
    <xf numFmtId="0" fontId="16" fillId="7" borderId="11" xfId="0" applyFont="1" applyFill="1" applyBorder="1" applyAlignment="1" applyProtection="1">
      <alignment horizontal="center"/>
    </xf>
    <xf numFmtId="0" fontId="16" fillId="7" borderId="16" xfId="0" applyFont="1" applyFill="1" applyBorder="1" applyAlignment="1" applyProtection="1">
      <alignment horizontal="center"/>
    </xf>
    <xf numFmtId="9" fontId="18" fillId="3" borderId="8" xfId="0" applyNumberFormat="1" applyFont="1" applyFill="1" applyBorder="1" applyAlignment="1" applyProtection="1">
      <alignment horizontal="left" vertical="center" wrapText="1" indent="2"/>
      <protection locked="0"/>
    </xf>
    <xf numFmtId="9" fontId="18" fillId="3" borderId="0" xfId="0" applyNumberFormat="1" applyFont="1" applyFill="1" applyBorder="1" applyAlignment="1" applyProtection="1">
      <alignment horizontal="left" vertical="center" wrapText="1" indent="2"/>
      <protection locked="0"/>
    </xf>
    <xf numFmtId="0" fontId="18" fillId="2" borderId="0" xfId="0" applyFont="1" applyFill="1" applyBorder="1" applyAlignment="1" applyProtection="1">
      <alignment horizontal="left" wrapText="1" indent="2"/>
      <protection locked="0"/>
    </xf>
    <xf numFmtId="9" fontId="97" fillId="3" borderId="8" xfId="0" applyNumberFormat="1" applyFont="1" applyFill="1" applyBorder="1" applyAlignment="1" applyProtection="1">
      <alignment horizontal="left" vertical="center" wrapText="1" indent="2"/>
    </xf>
    <xf numFmtId="0" fontId="96" fillId="2" borderId="0" xfId="0" applyNumberFormat="1" applyFont="1" applyFill="1" applyBorder="1" applyAlignment="1" applyProtection="1">
      <alignment horizontal="left" wrapText="1" indent="2"/>
    </xf>
    <xf numFmtId="0" fontId="96" fillId="2" borderId="9" xfId="0" applyNumberFormat="1" applyFont="1" applyFill="1" applyBorder="1" applyAlignment="1" applyProtection="1">
      <alignment horizontal="left" wrapText="1" indent="2"/>
    </xf>
    <xf numFmtId="0" fontId="100" fillId="17" borderId="10" xfId="0" applyFont="1" applyFill="1" applyBorder="1" applyAlignment="1" applyProtection="1">
      <alignment horizontal="center" vertical="center"/>
    </xf>
    <xf numFmtId="0" fontId="100" fillId="17" borderId="11" xfId="0" applyFont="1" applyFill="1" applyBorder="1" applyAlignment="1" applyProtection="1">
      <alignment horizontal="center" vertical="center"/>
    </xf>
    <xf numFmtId="0" fontId="100" fillId="17" borderId="11" xfId="0" applyFont="1" applyFill="1" applyBorder="1" applyAlignment="1" applyProtection="1"/>
    <xf numFmtId="0" fontId="100" fillId="17" borderId="16" xfId="0" applyFont="1" applyFill="1" applyBorder="1" applyAlignment="1" applyProtection="1"/>
    <xf numFmtId="0" fontId="10" fillId="13" borderId="10"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11" fillId="17" borderId="8" xfId="0" applyFont="1" applyFill="1" applyBorder="1" applyAlignment="1" applyProtection="1">
      <alignment horizontal="center" vertical="center"/>
    </xf>
    <xf numFmtId="0" fontId="111" fillId="17" borderId="0" xfId="0" applyFont="1" applyFill="1" applyBorder="1" applyAlignment="1" applyProtection="1">
      <alignment horizontal="center" vertical="center"/>
    </xf>
    <xf numFmtId="0" fontId="111" fillId="17" borderId="0" xfId="0" applyFont="1" applyFill="1" applyBorder="1" applyAlignment="1" applyProtection="1"/>
    <xf numFmtId="0" fontId="111" fillId="17" borderId="9" xfId="0" applyFont="1" applyFill="1" applyBorder="1" applyAlignment="1" applyProtection="1"/>
    <xf numFmtId="0" fontId="96" fillId="2" borderId="0" xfId="0" applyFont="1" applyFill="1" applyBorder="1" applyAlignment="1" applyProtection="1">
      <alignment horizontal="center"/>
    </xf>
    <xf numFmtId="166" fontId="97" fillId="2" borderId="0" xfId="0" applyNumberFormat="1" applyFont="1" applyFill="1" applyBorder="1" applyAlignment="1" applyProtection="1">
      <alignment horizontal="center" vertical="top"/>
    </xf>
    <xf numFmtId="0" fontId="97" fillId="2" borderId="0" xfId="0" applyFont="1" applyFill="1" applyBorder="1" applyAlignment="1" applyProtection="1">
      <alignment vertical="top"/>
    </xf>
    <xf numFmtId="0" fontId="97" fillId="2" borderId="0" xfId="0" applyNumberFormat="1" applyFont="1" applyFill="1" applyBorder="1" applyAlignment="1" applyProtection="1">
      <alignment horizontal="center" vertical="top"/>
    </xf>
    <xf numFmtId="0" fontId="96" fillId="17" borderId="0" xfId="0" applyFont="1" applyFill="1" applyBorder="1" applyAlignment="1" applyProtection="1">
      <alignment horizontal="center" vertical="center" wrapText="1"/>
    </xf>
    <xf numFmtId="0" fontId="96" fillId="17" borderId="0" xfId="0" applyFont="1" applyFill="1" applyBorder="1" applyAlignment="1" applyProtection="1">
      <alignment wrapText="1"/>
    </xf>
    <xf numFmtId="9" fontId="96" fillId="3" borderId="0" xfId="0" applyNumberFormat="1"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wrapText="1"/>
    </xf>
    <xf numFmtId="0" fontId="96" fillId="18" borderId="0" xfId="0" applyFont="1" applyFill="1" applyBorder="1" applyAlignment="1" applyProtection="1">
      <alignment horizontal="center" vertical="center" wrapText="1"/>
    </xf>
    <xf numFmtId="0" fontId="96" fillId="16" borderId="0" xfId="0" applyFont="1" applyFill="1" applyBorder="1" applyAlignment="1" applyProtection="1">
      <alignment horizontal="center" vertical="center" wrapText="1"/>
    </xf>
    <xf numFmtId="0" fontId="2" fillId="2" borderId="31" xfId="0"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cellXfs>
  <cellStyles count="8">
    <cellStyle name="Lien hypertexte" xfId="1" builtinId="8"/>
    <cellStyle name="Milliers" xfId="6" builtinId="3"/>
    <cellStyle name="Normal" xfId="0" builtinId="0"/>
    <cellStyle name="Normal 2" xfId="2"/>
    <cellStyle name="Normal 2 2" xfId="3"/>
    <cellStyle name="Normal 3" xfId="4"/>
    <cellStyle name="Pourcentage" xfId="7" builtinId="5"/>
    <cellStyle name="常规 2" xfId="5"/>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Medium4">
    <tableStyle name="MySqlDefault" pivot="0" table="0" count="2">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CD4D6"/>
      <color rgb="FFF68A8F"/>
      <color rgb="FFFFFFFF"/>
      <color rgb="FFED1C24"/>
      <color rgb="FFEFDAF2"/>
      <color rgb="FFDFF0F5"/>
      <color rgb="FFD49FDD"/>
      <color rgb="FFFBFFCD"/>
      <color rgb="FFF9FFC1"/>
      <color rgb="FFFD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25235256712059"/>
          <c:y val="0.0396466926007036"/>
          <c:w val="0.86874551656015"/>
          <c:h val="0.647592870703579"/>
        </c:manualLayout>
      </c:layout>
      <c:pieChart>
        <c:varyColors val="1"/>
        <c:ser>
          <c:idx val="0"/>
          <c:order val="0"/>
          <c:dPt>
            <c:idx val="0"/>
            <c:bubble3D val="0"/>
            <c:spPr>
              <a:solidFill>
                <a:srgbClr val="ED1C24"/>
              </a:solidFill>
              <a:ln w="19050">
                <a:solidFill>
                  <a:schemeClr val="lt1"/>
                </a:solidFill>
              </a:ln>
              <a:effectLst/>
            </c:spPr>
          </c:dPt>
          <c:dPt>
            <c:idx val="1"/>
            <c:bubble3D val="0"/>
            <c:spPr>
              <a:solidFill>
                <a:srgbClr val="F68A8F"/>
              </a:solidFill>
              <a:ln w="19050">
                <a:solidFill>
                  <a:schemeClr val="lt1"/>
                </a:solidFill>
              </a:ln>
              <a:effectLst/>
            </c:spPr>
          </c:dPt>
          <c:dPt>
            <c:idx val="2"/>
            <c:bubble3D val="0"/>
            <c:spPr>
              <a:solidFill>
                <a:srgbClr val="97E4FF"/>
              </a:solidFill>
              <a:ln w="19050">
                <a:solidFill>
                  <a:schemeClr val="lt1"/>
                </a:solidFill>
              </a:ln>
              <a:effectLst/>
            </c:spPr>
          </c:dPt>
          <c:dPt>
            <c:idx val="3"/>
            <c:bubble3D val="0"/>
            <c:spPr>
              <a:solidFill>
                <a:srgbClr val="00B0F0"/>
              </a:solidFill>
              <a:ln w="19050">
                <a:solidFill>
                  <a:schemeClr val="lt1"/>
                </a:solidFill>
              </a:ln>
              <a:effectLst/>
            </c:spPr>
          </c:dPt>
          <c:dPt>
            <c:idx val="4"/>
            <c:bubble3D val="0"/>
            <c:spPr>
              <a:solidFill>
                <a:schemeClr val="bg1">
                  <a:lumMod val="65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Résultats!$Q$13:$Q$17</c:f>
              <c:strCache>
                <c:ptCount val="5"/>
                <c:pt idx="0">
                  <c:v>Faux</c:v>
                </c:pt>
                <c:pt idx="1">
                  <c:v>Plutôt Faux</c:v>
                </c:pt>
                <c:pt idx="2">
                  <c:v>Plutôt Vrai</c:v>
                </c:pt>
                <c:pt idx="3">
                  <c:v>Vrai</c:v>
                </c:pt>
                <c:pt idx="4">
                  <c:v>Non concerné</c:v>
                </c:pt>
              </c:strCache>
            </c:strRef>
          </c:cat>
          <c:val>
            <c:numRef>
              <c:f>Résultats!$S$13:$S$17</c:f>
              <c:numCache>
                <c:formatCode>General</c:formatCode>
                <c:ptCount val="5"/>
                <c:pt idx="0">
                  <c:v>0.0</c:v>
                </c:pt>
                <c:pt idx="1">
                  <c:v>0.0</c:v>
                </c:pt>
                <c:pt idx="2">
                  <c:v>0.0</c:v>
                </c:pt>
                <c:pt idx="3">
                  <c:v>0.0</c:v>
                </c:pt>
                <c:pt idx="4">
                  <c:v>0.0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0784703114147768"/>
          <c:y val="0.732255710538049"/>
          <c:w val="0.843058834134583"/>
          <c:h val="0.242295470143559"/>
        </c:manualLayout>
      </c:layout>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fr-FR"/>
    </a:p>
  </c:txPr>
  <c:printSettings>
    <c:headerFooter/>
    <c:pageMargins b="0.787401575" l="0.511811024" r="0.511811024" t="0.787401575" header="0.31496062" footer="0.3149606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005902434956"/>
          <c:y val="0.0861244019138757"/>
          <c:w val="0.757577795653077"/>
          <c:h val="0.741626794258377"/>
        </c:manualLayout>
      </c:layout>
      <c:barChart>
        <c:barDir val="col"/>
        <c:grouping val="clustered"/>
        <c:varyColors val="0"/>
        <c:ser>
          <c:idx val="1"/>
          <c:order val="0"/>
          <c:tx>
            <c:v>moyenne</c:v>
          </c:tx>
          <c:spPr>
            <a:noFill/>
            <a:ln w="12700">
              <a:solidFill>
                <a:srgbClr val="90713A"/>
              </a:solidFill>
              <a:prstDash val="sysDash"/>
            </a:ln>
          </c:spPr>
          <c:invertIfNegative val="0"/>
          <c:val>
            <c:numRef>
              <c:f>Résultats!$O$13:$O$16</c:f>
              <c:numCache>
                <c:formatCode>General</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0-A70E-4EFB-AACD-F34AC016548B}"/>
            </c:ext>
          </c:extLst>
        </c:ser>
        <c:ser>
          <c:idx val="0"/>
          <c:order val="1"/>
          <c:tx>
            <c:v>Conformités</c:v>
          </c:tx>
          <c:spPr>
            <a:solidFill>
              <a:srgbClr val="C0504D">
                <a:alpha val="26274"/>
              </a:srgbClr>
            </a:solidFill>
            <a:ln w="12700">
              <a:solidFill>
                <a:srgbClr val="993366"/>
              </a:solidFill>
              <a:prstDash val="solid"/>
            </a:ln>
          </c:spPr>
          <c:invertIfNegative val="0"/>
          <c:dLbls>
            <c:dLbl>
              <c:idx val="0"/>
              <c:spPr>
                <a:noFill/>
                <a:ln w="25400">
                  <a:noFill/>
                </a:ln>
              </c:spPr>
              <c:txPr>
                <a:bodyPr/>
                <a:lstStyle/>
                <a:p>
                  <a:pPr>
                    <a:defRPr sz="1000" b="0" i="0" u="none" strike="noStrike" baseline="0">
                      <a:solidFill>
                        <a:srgbClr val="993366"/>
                      </a:solidFill>
                      <a:latin typeface="Arial Narrow"/>
                      <a:ea typeface="Arial Narrow"/>
                      <a:cs typeface="Arial Narrow"/>
                    </a:defRPr>
                  </a:pPr>
                  <a:endParaRPr lang="fr-F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0E-4EFB-AACD-F34AC016548B}"/>
                </c:ext>
                <c:ext xmlns:c15="http://schemas.microsoft.com/office/drawing/2012/chart" uri="{CE6537A1-D6FC-4f65-9D91-7224C49458BB}"/>
              </c:extLst>
            </c:dLbl>
            <c:dLbl>
              <c:idx val="1"/>
              <c:spPr>
                <a:noFill/>
                <a:ln w="25400">
                  <a:noFill/>
                </a:ln>
              </c:spPr>
              <c:txPr>
                <a:bodyPr/>
                <a:lstStyle/>
                <a:p>
                  <a:pPr>
                    <a:defRPr sz="1000" b="0" i="0" u="none" strike="noStrike" baseline="0">
                      <a:solidFill>
                        <a:srgbClr val="993366"/>
                      </a:solidFill>
                      <a:latin typeface="Arial Narrow"/>
                      <a:ea typeface="Arial Narrow"/>
                      <a:cs typeface="Arial Narrow"/>
                    </a:defRPr>
                  </a:pPr>
                  <a:endParaRPr lang="fr-F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70E-4EFB-AACD-F34AC016548B}"/>
                </c:ext>
                <c:ext xmlns:c15="http://schemas.microsoft.com/office/drawing/2012/chart" uri="{CE6537A1-D6FC-4f65-9D91-7224C49458BB}"/>
              </c:extLst>
            </c:dLbl>
            <c:dLbl>
              <c:idx val="2"/>
              <c:spPr>
                <a:noFill/>
                <a:ln w="25400">
                  <a:noFill/>
                </a:ln>
              </c:spPr>
              <c:txPr>
                <a:bodyPr/>
                <a:lstStyle/>
                <a:p>
                  <a:pPr>
                    <a:defRPr sz="1000" b="0" i="0" u="none" strike="noStrike" baseline="0">
                      <a:solidFill>
                        <a:srgbClr val="993366"/>
                      </a:solidFill>
                      <a:latin typeface="Arial Narrow"/>
                      <a:ea typeface="Arial Narrow"/>
                      <a:cs typeface="Arial Narrow"/>
                    </a:defRPr>
                  </a:pPr>
                  <a:endParaRPr lang="fr-F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70E-4EFB-AACD-F34AC016548B}"/>
                </c:ext>
                <c:ext xmlns:c15="http://schemas.microsoft.com/office/drawing/2012/chart" uri="{CE6537A1-D6FC-4f65-9D91-7224C49458BB}"/>
              </c:extLst>
            </c:dLbl>
            <c:dLbl>
              <c:idx val="3"/>
              <c:spPr>
                <a:noFill/>
                <a:ln w="25400">
                  <a:noFill/>
                </a:ln>
              </c:spPr>
              <c:txPr>
                <a:bodyPr/>
                <a:lstStyle/>
                <a:p>
                  <a:pPr>
                    <a:defRPr sz="1000" b="0" i="0" u="none" strike="noStrike" baseline="0">
                      <a:solidFill>
                        <a:srgbClr val="993366"/>
                      </a:solidFill>
                      <a:latin typeface="Arial Narrow"/>
                      <a:ea typeface="Arial Narrow"/>
                      <a:cs typeface="Arial Narrow"/>
                    </a:defRPr>
                  </a:pPr>
                  <a:endParaRPr lang="fr-F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70E-4EFB-AACD-F34AC016548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Résultats!$M$13:$M$16</c:f>
              <c:strCache>
                <c:ptCount val="4"/>
                <c:pt idx="0">
                  <c:v>Insuffisant</c:v>
                </c:pt>
                <c:pt idx="1">
                  <c:v>Incomplet</c:v>
                </c:pt>
                <c:pt idx="2">
                  <c:v>Satisfaisant</c:v>
                </c:pt>
                <c:pt idx="3">
                  <c:v>Total</c:v>
                </c:pt>
              </c:strCache>
            </c:strRef>
          </c:cat>
          <c:val>
            <c:numRef>
              <c:f>Résultats!$N$13:$N$16</c:f>
              <c:numCache>
                <c:formatCode>General</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5-A70E-4EFB-AACD-F34AC016548B}"/>
            </c:ext>
          </c:extLst>
        </c:ser>
        <c:dLbls>
          <c:showLegendKey val="0"/>
          <c:showVal val="0"/>
          <c:showCatName val="0"/>
          <c:showSerName val="0"/>
          <c:showPercent val="0"/>
          <c:showBubbleSize val="0"/>
        </c:dLbls>
        <c:gapWidth val="150"/>
        <c:overlap val="100"/>
        <c:axId val="-171787776"/>
        <c:axId val="-171785024"/>
      </c:barChart>
      <c:catAx>
        <c:axId val="-17178777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993366"/>
                </a:solidFill>
                <a:latin typeface="Arial Narrow"/>
                <a:ea typeface="Arial Narrow"/>
                <a:cs typeface="Arial Narrow"/>
              </a:defRPr>
            </a:pPr>
            <a:endParaRPr lang="fr-FR"/>
          </a:p>
        </c:txPr>
        <c:crossAx val="-171785024"/>
        <c:crosses val="autoZero"/>
        <c:auto val="0"/>
        <c:lblAlgn val="ctr"/>
        <c:lblOffset val="100"/>
        <c:tickMarkSkip val="1"/>
        <c:noMultiLvlLbl val="0"/>
      </c:catAx>
      <c:valAx>
        <c:axId val="-171785024"/>
        <c:scaling>
          <c:orientation val="minMax"/>
          <c:max val="30.0"/>
          <c:min val="0.0"/>
        </c:scaling>
        <c:delete val="0"/>
        <c:axPos val="l"/>
        <c:majorGridlines>
          <c:spPr>
            <a:ln w="3175">
              <a:solidFill>
                <a:srgbClr val="969696"/>
              </a:solidFill>
              <a:prstDash val="sysDash"/>
            </a:ln>
          </c:spPr>
        </c:majorGridlines>
        <c:numFmt formatCode="General" sourceLinked="1"/>
        <c:majorTickMark val="cross"/>
        <c:minorTickMark val="none"/>
        <c:tickLblPos val="nextTo"/>
        <c:spPr>
          <a:ln w="3175">
            <a:solidFill>
              <a:srgbClr val="969696"/>
            </a:solidFill>
            <a:prstDash val="solid"/>
          </a:ln>
        </c:spPr>
        <c:txPr>
          <a:bodyPr rot="0" vert="horz"/>
          <a:lstStyle/>
          <a:p>
            <a:pPr>
              <a:defRPr sz="800" b="0" i="0" u="none" strike="noStrike" baseline="0">
                <a:solidFill>
                  <a:srgbClr val="808080"/>
                </a:solidFill>
                <a:latin typeface="Arial Narrow"/>
                <a:ea typeface="Arial Narrow"/>
                <a:cs typeface="Arial Narrow"/>
              </a:defRPr>
            </a:pPr>
            <a:endParaRPr lang="fr-FR"/>
          </a:p>
        </c:txPr>
        <c:crossAx val="-171787776"/>
        <c:crosses val="autoZero"/>
        <c:crossBetween val="between"/>
        <c:majorUnit val="5.0"/>
        <c:minorUnit val="1.0"/>
      </c:valAx>
      <c:spPr>
        <a:noFill/>
        <a:ln w="25400">
          <a:noFill/>
        </a:ln>
      </c:spPr>
    </c:plotArea>
    <c:plotVisOnly val="1"/>
    <c:dispBlanksAs val="gap"/>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fr-FR"/>
    </a:p>
  </c:txPr>
  <c:printSettings>
    <c:headerFooter alignWithMargins="0"/>
    <c:pageMargins b="0.984251969" l="0.750000000000002" r="0.750000000000002" t="0.984251969"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16860277285"/>
          <c:y val="0.216288251256049"/>
          <c:w val="0.653703462330934"/>
          <c:h val="0.76305975989088"/>
        </c:manualLayout>
      </c:layout>
      <c:radarChart>
        <c:radarStyle val="filled"/>
        <c:varyColors val="0"/>
        <c:ser>
          <c:idx val="1"/>
          <c:order val="0"/>
          <c:tx>
            <c:v>Conformité des Articles</c:v>
          </c:tx>
          <c:spPr>
            <a:solidFill>
              <a:srgbClr val="C0504D">
                <a:alpha val="25098"/>
              </a:srgbClr>
            </a:solidFill>
            <a:ln w="25400">
              <a:solidFill>
                <a:srgbClr val="993366"/>
              </a:solidFill>
              <a:prstDash val="solid"/>
            </a:ln>
          </c:spPr>
          <c:cat>
            <c:multiLvlStrRef>
              <c:f>(Résultats!$B$34:$F$34,Résultats!$B$39:$F$39,Résultats!$B$44:$F$44)</c:f>
              <c:multiLvlStrCache>
                <c:ptCount val="3"/>
                <c:lvl>
                  <c:pt idx="0">
                    <c:v>Niveau non concerné</c:v>
                  </c:pt>
                  <c:pt idx="1">
                    <c:v>Niveau non concerné</c:v>
                  </c:pt>
                  <c:pt idx="2">
                    <c:v>Niveau non concerné</c:v>
                  </c:pt>
                </c:lvl>
                <c:lvl>
                  <c:pt idx="0">
                    <c:v>Processus Pilotage</c:v>
                  </c:pt>
                  <c:pt idx="1">
                    <c:v>Processus Réalisation</c:v>
                  </c:pt>
                  <c:pt idx="2">
                    <c:v>Processus Support</c:v>
                  </c:pt>
                </c:lvl>
                <c:lvl>
                  <c:pt idx="0">
                    <c:v>P1</c:v>
                  </c:pt>
                  <c:pt idx="1">
                    <c:v>P2</c:v>
                  </c:pt>
                  <c:pt idx="2">
                    <c:v>P3</c:v>
                  </c:pt>
                </c:lvl>
              </c:multiLvlStrCache>
            </c:multiLvlStrRef>
          </c:cat>
          <c:val>
            <c:numRef>
              <c:f>(Résultats!$H$34,Résultats!$H$39,Résultats!$H$44)</c:f>
              <c:numCache>
                <c:formatCode>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0-95B0-4C9C-A291-D6A01C615F22}"/>
            </c:ext>
          </c:extLst>
        </c:ser>
        <c:ser>
          <c:idx val="0"/>
          <c:order val="1"/>
          <c:tx>
            <c:v>Conformité des Articles</c:v>
          </c:tx>
          <c:spPr>
            <a:solidFill>
              <a:srgbClr val="C0504D">
                <a:alpha val="25098"/>
              </a:srgbClr>
            </a:solidFill>
            <a:ln w="25400">
              <a:solidFill>
                <a:srgbClr val="993366"/>
              </a:solidFill>
              <a:prstDash val="solid"/>
            </a:ln>
          </c:spPr>
          <c:dLbls>
            <c:dLbl>
              <c:idx val="0"/>
              <c:layout>
                <c:manualLayout>
                  <c:x val="0.064183764001331"/>
                  <c:y val="0.06316165550480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B0-4C9C-A291-D6A01C615F22}"/>
                </c:ext>
                <c:ext xmlns:c15="http://schemas.microsoft.com/office/drawing/2012/chart" uri="{CE6537A1-D6FC-4f65-9D91-7224C49458BB}"/>
              </c:extLst>
            </c:dLbl>
            <c:dLbl>
              <c:idx val="1"/>
              <c:layout>
                <c:manualLayout>
                  <c:x val="0.00977597870688699"/>
                  <c:y val="0.09463025751674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B0-4C9C-A291-D6A01C615F22}"/>
                </c:ext>
                <c:ext xmlns:c15="http://schemas.microsoft.com/office/drawing/2012/chart" uri="{CE6537A1-D6FC-4f65-9D91-7224C49458BB}"/>
              </c:extLst>
            </c:dLbl>
            <c:dLbl>
              <c:idx val="2"/>
              <c:layout>
                <c:manualLayout>
                  <c:x val="-0.0432569960445088"/>
                  <c:y val="0.063100849048673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5B0-4C9C-A291-D6A01C615F22}"/>
                </c:ext>
                <c:ext xmlns:c15="http://schemas.microsoft.com/office/drawing/2012/chart" uri="{CE6537A1-D6FC-4f65-9D91-7224C49458BB}"/>
              </c:extLst>
            </c:dLbl>
            <c:dLbl>
              <c:idx val="3"/>
              <c:layout>
                <c:manualLayout>
                  <c:x val="-0.0349425159883184"/>
                  <c:y val="-0.02255807436881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5B0-4C9C-A291-D6A01C615F22}"/>
                </c:ext>
                <c:ext xmlns:c15="http://schemas.microsoft.com/office/drawing/2012/chart" uri="{CE6537A1-D6FC-4f65-9D91-7224C49458BB}"/>
              </c:extLst>
            </c:dLbl>
            <c:dLbl>
              <c:idx val="4"/>
              <c:layout>
                <c:manualLayout>
                  <c:x val="0.0399456582011756"/>
                  <c:y val="-0.010217165914758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5B0-4C9C-A291-D6A01C615F22}"/>
                </c:ext>
                <c:ext xmlns:c15="http://schemas.microsoft.com/office/drawing/2012/chart" uri="{CE6537A1-D6FC-4f65-9D91-7224C49458BB}"/>
              </c:extLst>
            </c:dLbl>
            <c:dLbl>
              <c:idx val="5"/>
              <c:layout>
                <c:manualLayout>
                  <c:x val="0.00756626372407678"/>
                  <c:y val="-0.072988763415249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5B0-4C9C-A291-D6A01C615F22}"/>
                </c:ext>
                <c:ext xmlns:c15="http://schemas.microsoft.com/office/drawing/2012/chart" uri="{CE6537A1-D6FC-4f65-9D91-7224C49458BB}"/>
              </c:extLst>
            </c:dLbl>
            <c:dLbl>
              <c:idx val="6"/>
              <c:layout>
                <c:manualLayout>
                  <c:x val="0.0610162286052271"/>
                  <c:y val="-0.024911032028469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5B0-4C9C-A291-D6A01C615F22}"/>
                </c:ext>
                <c:ext xmlns:c15="http://schemas.microsoft.com/office/drawing/2012/chart" uri="{CE6537A1-D6FC-4f65-9D91-7224C49458BB}"/>
              </c:extLst>
            </c:dLbl>
            <c:spPr>
              <a:noFill/>
              <a:ln w="25400">
                <a:noFill/>
              </a:ln>
            </c:spPr>
            <c:txPr>
              <a:bodyPr/>
              <a:lstStyle/>
              <a:p>
                <a:pPr algn="ctr" rtl="1">
                  <a:defRPr sz="1000" b="1" i="0" u="none" strike="noStrike" baseline="0">
                    <a:solidFill>
                      <a:srgbClr val="800000"/>
                    </a:solidFill>
                    <a:latin typeface="Arial Narrow"/>
                    <a:ea typeface="Arial Narrow"/>
                    <a:cs typeface="Arial Narrow"/>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(Résultats!$B$34:$F$34,Résultats!$B$39:$F$39,Résultats!$B$44:$F$44)</c:f>
              <c:multiLvlStrCache>
                <c:ptCount val="3"/>
                <c:lvl>
                  <c:pt idx="0">
                    <c:v>Niveau non concerné</c:v>
                  </c:pt>
                  <c:pt idx="1">
                    <c:v>Niveau non concerné</c:v>
                  </c:pt>
                  <c:pt idx="2">
                    <c:v>Niveau non concerné</c:v>
                  </c:pt>
                </c:lvl>
                <c:lvl>
                  <c:pt idx="0">
                    <c:v>Processus Pilotage</c:v>
                  </c:pt>
                  <c:pt idx="1">
                    <c:v>Processus Réalisation</c:v>
                  </c:pt>
                  <c:pt idx="2">
                    <c:v>Processus Support</c:v>
                  </c:pt>
                </c:lvl>
                <c:lvl>
                  <c:pt idx="0">
                    <c:v>P1</c:v>
                  </c:pt>
                  <c:pt idx="1">
                    <c:v>P2</c:v>
                  </c:pt>
                  <c:pt idx="2">
                    <c:v>P3</c:v>
                  </c:pt>
                </c:lvl>
              </c:multiLvlStrCache>
            </c:multiLvlStrRef>
          </c:cat>
          <c:val>
            <c:numRef>
              <c:f>(Résultats!$H$34,Résultats!$H$39,Résultats!$H$44)</c:f>
              <c:numCache>
                <c:formatCode>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8-95B0-4C9C-A291-D6A01C615F22}"/>
            </c:ext>
          </c:extLst>
        </c:ser>
        <c:dLbls>
          <c:showLegendKey val="0"/>
          <c:showVal val="0"/>
          <c:showCatName val="0"/>
          <c:showSerName val="0"/>
          <c:showPercent val="0"/>
          <c:showBubbleSize val="0"/>
        </c:dLbls>
        <c:axId val="-175584096"/>
        <c:axId val="-175581344"/>
      </c:radarChart>
      <c:catAx>
        <c:axId val="-175584096"/>
        <c:scaling>
          <c:orientation val="minMax"/>
        </c:scaling>
        <c:delete val="0"/>
        <c:axPos val="b"/>
        <c:majorGridlines>
          <c:spPr>
            <a:ln w="3175">
              <a:solidFill>
                <a:srgbClr val="969696"/>
              </a:solidFill>
              <a:prstDash val="sysDash"/>
            </a:ln>
          </c:spPr>
        </c:majorGridlines>
        <c:numFmt formatCode="@" sourceLinked="0"/>
        <c:majorTickMark val="out"/>
        <c:minorTickMark val="none"/>
        <c:tickLblPos val="nextTo"/>
        <c:txPr>
          <a:bodyPr rot="0" vert="horz" anchor="t" anchorCtr="0"/>
          <a:lstStyle/>
          <a:p>
            <a:pPr>
              <a:defRPr sz="900" b="0" i="0" u="none" strike="noStrike" baseline="0">
                <a:solidFill>
                  <a:srgbClr val="000000"/>
                </a:solidFill>
                <a:latin typeface="Arial"/>
                <a:ea typeface="Arial Narrow"/>
                <a:cs typeface="Arial Narrow"/>
              </a:defRPr>
            </a:pPr>
            <a:endParaRPr lang="fr-FR"/>
          </a:p>
        </c:txPr>
        <c:crossAx val="-175581344"/>
        <c:crosses val="autoZero"/>
        <c:auto val="0"/>
        <c:lblAlgn val="ctr"/>
        <c:lblOffset val="100"/>
        <c:noMultiLvlLbl val="0"/>
      </c:catAx>
      <c:valAx>
        <c:axId val="-175581344"/>
        <c:scaling>
          <c:orientation val="minMax"/>
          <c:max val="1.0"/>
          <c:min val="0.0"/>
        </c:scaling>
        <c:delete val="0"/>
        <c:axPos val="l"/>
        <c:majorGridlines>
          <c:spPr>
            <a:ln w="3175">
              <a:solidFill>
                <a:srgbClr val="969696"/>
              </a:solidFill>
              <a:prstDash val="sysDash"/>
            </a:ln>
          </c:spPr>
        </c:majorGridlines>
        <c:numFmt formatCode="0%" sourceLinked="1"/>
        <c:majorTickMark val="none"/>
        <c:minorTickMark val="none"/>
        <c:tickLblPos val="nextTo"/>
        <c:spPr>
          <a:ln w="3175">
            <a:solidFill>
              <a:srgbClr val="969696"/>
            </a:solidFill>
            <a:prstDash val="sysDash"/>
          </a:ln>
        </c:spPr>
        <c:txPr>
          <a:bodyPr rot="0" vert="horz"/>
          <a:lstStyle/>
          <a:p>
            <a:pPr>
              <a:defRPr sz="600" b="0" i="0" u="none" strike="noStrike" baseline="0">
                <a:solidFill>
                  <a:srgbClr val="808080"/>
                </a:solidFill>
                <a:latin typeface="Calibri"/>
                <a:ea typeface="Calibri"/>
                <a:cs typeface="Calibri"/>
              </a:defRPr>
            </a:pPr>
            <a:endParaRPr lang="fr-FR"/>
          </a:p>
        </c:txPr>
        <c:crossAx val="-175584096"/>
        <c:crosses val="autoZero"/>
        <c:crossBetween val="between"/>
        <c:majorUnit val="0.2"/>
        <c:minorUnit val="0.0500000000000001"/>
      </c:valAx>
      <c:spPr>
        <a:noFill/>
        <a:ln w="25400">
          <a:noFill/>
        </a:ln>
      </c:spPr>
    </c:plotArea>
    <c:plotVisOnly val="1"/>
    <c:dispBlanksAs val="gap"/>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fr-FR"/>
    </a:p>
  </c:txPr>
  <c:printSettings>
    <c:headerFooter alignWithMargins="0"/>
    <c:pageMargins b="0.984251969" l="0.750000000000003" r="0.750000000000003" t="0.98425196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55841894102"/>
          <c:y val="0.166667635484302"/>
          <c:w val="0.819446667335796"/>
          <c:h val="0.630956048619146"/>
        </c:manualLayout>
      </c:layout>
      <c:barChart>
        <c:barDir val="col"/>
        <c:grouping val="clustered"/>
        <c:varyColors val="0"/>
        <c:ser>
          <c:idx val="0"/>
          <c:order val="0"/>
          <c:tx>
            <c:v>Véracité</c:v>
          </c:tx>
          <c:spPr>
            <a:solidFill>
              <a:srgbClr val="4F81BD">
                <a:alpha val="32941"/>
              </a:srgbClr>
            </a:solidFill>
            <a:ln w="3175">
              <a:solidFill>
                <a:srgbClr val="0000FF"/>
              </a:solidFill>
              <a:prstDash val="solid"/>
            </a:ln>
          </c:spPr>
          <c:invertIfNegative val="0"/>
          <c:dLbls>
            <c:spPr>
              <a:noFill/>
              <a:ln>
                <a:noFill/>
              </a:ln>
              <a:effectLst/>
            </c:spPr>
            <c:txPr>
              <a:bodyPr wrap="square" lIns="38100" tIns="19050" rIns="38100" bIns="19050" anchor="ctr">
                <a:spAutoFit/>
              </a:bodyPr>
              <a:lstStyle/>
              <a:p>
                <a:pPr>
                  <a:defRPr sz="1100">
                    <a:solidFill>
                      <a:srgbClr val="00206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Résultats!$Q$13:$Q$16</c:f>
              <c:strCache>
                <c:ptCount val="4"/>
                <c:pt idx="0">
                  <c:v>Faux</c:v>
                </c:pt>
                <c:pt idx="1">
                  <c:v>Plutôt Faux</c:v>
                </c:pt>
                <c:pt idx="2">
                  <c:v>Plutôt Vrai</c:v>
                </c:pt>
                <c:pt idx="3">
                  <c:v>Vrai</c:v>
                </c:pt>
              </c:strCache>
            </c:strRef>
          </c:cat>
          <c:val>
            <c:numRef>
              <c:f>Résultats!$S$13:$S$16</c:f>
              <c:numCache>
                <c:formatCode>General</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4-F628-4D1C-81A5-7BFA331A8154}"/>
            </c:ext>
          </c:extLst>
        </c:ser>
        <c:dLbls>
          <c:showLegendKey val="0"/>
          <c:showVal val="0"/>
          <c:showCatName val="0"/>
          <c:showSerName val="0"/>
          <c:showPercent val="0"/>
          <c:showBubbleSize val="0"/>
        </c:dLbls>
        <c:gapWidth val="150"/>
        <c:overlap val="100"/>
        <c:axId val="-175561360"/>
        <c:axId val="-175558608"/>
      </c:barChart>
      <c:catAx>
        <c:axId val="-17556136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FF"/>
                </a:solidFill>
                <a:latin typeface="Arial Narrow"/>
                <a:ea typeface="Arial Narrow"/>
                <a:cs typeface="Arial Narrow"/>
              </a:defRPr>
            </a:pPr>
            <a:endParaRPr lang="fr-FR"/>
          </a:p>
        </c:txPr>
        <c:crossAx val="-175558608"/>
        <c:crosses val="autoZero"/>
        <c:auto val="0"/>
        <c:lblAlgn val="ctr"/>
        <c:lblOffset val="100"/>
        <c:tickMarkSkip val="1"/>
        <c:noMultiLvlLbl val="0"/>
      </c:catAx>
      <c:valAx>
        <c:axId val="-175558608"/>
        <c:scaling>
          <c:orientation val="minMax"/>
          <c:min val="0.0"/>
        </c:scaling>
        <c:delete val="0"/>
        <c:axPos val="l"/>
        <c:majorGridlines>
          <c:spPr>
            <a:ln w="3175">
              <a:solidFill>
                <a:srgbClr val="969696"/>
              </a:solidFill>
              <a:prstDash val="sysDash"/>
            </a:ln>
          </c:spPr>
        </c:majorGridlines>
        <c:numFmt formatCode="General" sourceLinked="1"/>
        <c:majorTickMark val="cross"/>
        <c:minorTickMark val="none"/>
        <c:tickLblPos val="nextTo"/>
        <c:spPr>
          <a:ln w="3175">
            <a:solidFill>
              <a:srgbClr val="969696"/>
            </a:solidFill>
            <a:prstDash val="solid"/>
          </a:ln>
        </c:spPr>
        <c:txPr>
          <a:bodyPr rot="0" vert="horz"/>
          <a:lstStyle/>
          <a:p>
            <a:pPr>
              <a:defRPr sz="800" b="0" i="0" u="none" strike="noStrike" baseline="0">
                <a:solidFill>
                  <a:srgbClr val="808080"/>
                </a:solidFill>
                <a:latin typeface="Arial Narrow"/>
                <a:ea typeface="Arial Narrow"/>
                <a:cs typeface="Arial Narrow"/>
              </a:defRPr>
            </a:pPr>
            <a:endParaRPr lang="fr-FR"/>
          </a:p>
        </c:txPr>
        <c:crossAx val="-175561360"/>
        <c:crosses val="autoZero"/>
        <c:crossBetween val="between"/>
        <c:minorUnit val="1.0"/>
      </c:valAx>
      <c:spPr>
        <a:noFill/>
        <a:ln w="25400">
          <a:noFill/>
        </a:ln>
      </c:spPr>
    </c:plotArea>
    <c:plotVisOnly val="1"/>
    <c:dispBlanksAs val="gap"/>
    <c:showDLblsOverMax val="0"/>
  </c:chart>
  <c:spPr>
    <a:noFill/>
    <a:ln w="9525">
      <a:noFill/>
    </a:ln>
  </c:spPr>
  <c:txPr>
    <a:bodyPr/>
    <a:lstStyle/>
    <a:p>
      <a:pPr>
        <a:defRPr sz="1800" b="0" i="0" u="none" strike="noStrike" baseline="0">
          <a:solidFill>
            <a:srgbClr val="000000"/>
          </a:solidFill>
          <a:latin typeface="Arial"/>
          <a:ea typeface="Arial"/>
          <a:cs typeface="Arial"/>
        </a:defRPr>
      </a:pPr>
      <a:endParaRPr lang="fr-FR"/>
    </a:p>
  </c:txPr>
  <c:printSettings>
    <c:headerFooter alignWithMargins="0"/>
    <c:pageMargins b="0.984251969" l="0.750000000000002" r="0.750000000000002" t="0.984251969"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851221775441"/>
          <c:y val="0.233992775442947"/>
          <c:w val="0.594609697713999"/>
          <c:h val="0.670270142612542"/>
        </c:manualLayout>
      </c:layout>
      <c:radarChart>
        <c:radarStyle val="filled"/>
        <c:varyColors val="0"/>
        <c:ser>
          <c:idx val="9"/>
          <c:order val="0"/>
          <c:tx>
            <c:strRef>
              <c:f>Résultats!$M$32</c:f>
              <c:strCache>
                <c:ptCount val="1"/>
                <c:pt idx="0">
                  <c:v>Fond P1</c:v>
                </c:pt>
              </c:strCache>
            </c:strRef>
          </c:tx>
          <c:spPr>
            <a:solidFill>
              <a:srgbClr val="C6D9F1">
                <a:alpha val="43529"/>
              </a:srgbClr>
            </a:solidFill>
            <a:ln w="25400">
              <a:solidFill>
                <a:srgbClr val="CC99FF"/>
              </a:solidFill>
              <a:prstDash val="solid"/>
            </a:ln>
          </c:spPr>
          <c:cat>
            <c:multiLvlStrRef>
              <c:f>(Résultats!$C$35:$F$38,Résultats!$C$40:$F$43,Résultats!$C$45:$F$47)</c:f>
              <c:multiLvlStrCache>
                <c:ptCount val="11"/>
                <c:lvl>
                  <c:pt idx="0">
                    <c:v>Elaboration de la stratégie de Management des Risques liés à un projet </c:v>
                  </c:pt>
                  <c:pt idx="1">
                    <c:v>Prise des Décisions</c:v>
                  </c:pt>
                  <c:pt idx="2">
                    <c:v>Identification des Responsabilités</c:v>
                  </c:pt>
                  <c:pt idx="3">
                    <c:v>Compréhension du Contexte</c:v>
                  </c:pt>
                  <c:pt idx="4">
                    <c:v>Identification des Risques</c:v>
                  </c:pt>
                  <c:pt idx="5">
                    <c:v>Caractérisation des Risques</c:v>
                  </c:pt>
                  <c:pt idx="6">
                    <c:v>Elaboration d'un Plan de Management des Risques</c:v>
                  </c:pt>
                  <c:pt idx="7">
                    <c:v>Elaboration d'un Processus de Management des Risques</c:v>
                  </c:pt>
                  <c:pt idx="8">
                    <c:v>Elaboration des Documentations</c:v>
                  </c:pt>
                  <c:pt idx="9">
                    <c:v>Allocation des Ressources </c:v>
                  </c:pt>
                  <c:pt idx="10">
                    <c:v>Cadre Organisationnel</c:v>
                  </c:pt>
                </c:lvl>
                <c:lvl>
                  <c:pt idx="0">
                    <c:v>Gr1</c:v>
                  </c:pt>
                  <c:pt idx="1">
                    <c:v>Gr2</c:v>
                  </c:pt>
                  <c:pt idx="2">
                    <c:v>Gr3</c:v>
                  </c:pt>
                  <c:pt idx="3">
                    <c:v>Gr4</c:v>
                  </c:pt>
                  <c:pt idx="4">
                    <c:v>Gr5</c:v>
                  </c:pt>
                  <c:pt idx="5">
                    <c:v>Gr6</c:v>
                  </c:pt>
                  <c:pt idx="6">
                    <c:v>Gr7</c:v>
                  </c:pt>
                  <c:pt idx="7">
                    <c:v>Gr8</c:v>
                  </c:pt>
                  <c:pt idx="8">
                    <c:v>Gr9</c:v>
                  </c:pt>
                  <c:pt idx="9">
                    <c:v>Gr10</c:v>
                  </c:pt>
                  <c:pt idx="10">
                    <c:v>Gr11</c:v>
                  </c:pt>
                </c:lvl>
              </c:multiLvlStrCache>
            </c:multiLvlStrRef>
          </c:cat>
          <c:val>
            <c:numRef>
              <c:f>(Résultats!$M$35:$M$38,Résultats!$M$40:$M$43,Résultats!$M$45:$M$47)</c:f>
              <c:numCache>
                <c:formatCode>0%</c:formatCode>
                <c:ptCount val="11"/>
                <c:pt idx="0">
                  <c:v>1.0</c:v>
                </c:pt>
                <c:pt idx="1">
                  <c:v>1.0</c:v>
                </c:pt>
                <c:pt idx="2">
                  <c:v>1.0</c:v>
                </c:pt>
                <c:pt idx="3">
                  <c:v>1.0</c:v>
                </c:pt>
                <c:pt idx="4">
                  <c:v>1.0</c:v>
                </c:pt>
                <c:pt idx="5">
                  <c:v>0.0</c:v>
                </c:pt>
                <c:pt idx="6">
                  <c:v>0.0</c:v>
                </c:pt>
                <c:pt idx="7">
                  <c:v>0.0</c:v>
                </c:pt>
                <c:pt idx="8">
                  <c:v>0.0</c:v>
                </c:pt>
                <c:pt idx="9">
                  <c:v>0.0</c:v>
                </c:pt>
                <c:pt idx="10">
                  <c:v>0.0</c:v>
                </c:pt>
              </c:numCache>
            </c:numRef>
          </c:val>
          <c:extLst xmlns:c16r2="http://schemas.microsoft.com/office/drawing/2015/06/chart">
            <c:ext xmlns:c16="http://schemas.microsoft.com/office/drawing/2014/chart" uri="{C3380CC4-5D6E-409C-BE32-E72D297353CC}">
              <c16:uniqueId val="{00000000-FAFD-453F-B3A5-0CD49B14FAE9}"/>
            </c:ext>
          </c:extLst>
        </c:ser>
        <c:ser>
          <c:idx val="10"/>
          <c:order val="1"/>
          <c:tx>
            <c:strRef>
              <c:f>Résultats!$N$32</c:f>
              <c:strCache>
                <c:ptCount val="1"/>
                <c:pt idx="0">
                  <c:v>Fond P2</c:v>
                </c:pt>
              </c:strCache>
            </c:strRef>
          </c:tx>
          <c:spPr>
            <a:solidFill>
              <a:srgbClr val="008000">
                <a:alpha val="20000"/>
              </a:srgbClr>
            </a:solidFill>
            <a:ln w="25400">
              <a:solidFill>
                <a:srgbClr val="969696"/>
              </a:solidFill>
              <a:prstDash val="solid"/>
            </a:ln>
          </c:spPr>
          <c:cat>
            <c:multiLvlStrRef>
              <c:f>(Résultats!$C$35:$F$38,Résultats!$C$40:$F$43,Résultats!$C$45:$F$47)</c:f>
              <c:multiLvlStrCache>
                <c:ptCount val="11"/>
                <c:lvl>
                  <c:pt idx="0">
                    <c:v>Elaboration de la stratégie de Management des Risques liés à un projet </c:v>
                  </c:pt>
                  <c:pt idx="1">
                    <c:v>Prise des Décisions</c:v>
                  </c:pt>
                  <c:pt idx="2">
                    <c:v>Identification des Responsabilités</c:v>
                  </c:pt>
                  <c:pt idx="3">
                    <c:v>Compréhension du Contexte</c:v>
                  </c:pt>
                  <c:pt idx="4">
                    <c:v>Identification des Risques</c:v>
                  </c:pt>
                  <c:pt idx="5">
                    <c:v>Caractérisation des Risques</c:v>
                  </c:pt>
                  <c:pt idx="6">
                    <c:v>Elaboration d'un Plan de Management des Risques</c:v>
                  </c:pt>
                  <c:pt idx="7">
                    <c:v>Elaboration d'un Processus de Management des Risques</c:v>
                  </c:pt>
                  <c:pt idx="8">
                    <c:v>Elaboration des Documentations</c:v>
                  </c:pt>
                  <c:pt idx="9">
                    <c:v>Allocation des Ressources </c:v>
                  </c:pt>
                  <c:pt idx="10">
                    <c:v>Cadre Organisationnel</c:v>
                  </c:pt>
                </c:lvl>
                <c:lvl>
                  <c:pt idx="0">
                    <c:v>Gr1</c:v>
                  </c:pt>
                  <c:pt idx="1">
                    <c:v>Gr2</c:v>
                  </c:pt>
                  <c:pt idx="2">
                    <c:v>Gr3</c:v>
                  </c:pt>
                  <c:pt idx="3">
                    <c:v>Gr4</c:v>
                  </c:pt>
                  <c:pt idx="4">
                    <c:v>Gr5</c:v>
                  </c:pt>
                  <c:pt idx="5">
                    <c:v>Gr6</c:v>
                  </c:pt>
                  <c:pt idx="6">
                    <c:v>Gr7</c:v>
                  </c:pt>
                  <c:pt idx="7">
                    <c:v>Gr8</c:v>
                  </c:pt>
                  <c:pt idx="8">
                    <c:v>Gr9</c:v>
                  </c:pt>
                  <c:pt idx="9">
                    <c:v>Gr10</c:v>
                  </c:pt>
                  <c:pt idx="10">
                    <c:v>Gr11</c:v>
                  </c:pt>
                </c:lvl>
              </c:multiLvlStrCache>
            </c:multiLvlStrRef>
          </c:cat>
          <c:val>
            <c:numRef>
              <c:f>(Résultats!$N$35:$N$38,Résultats!$N$40:$N$43,Résultats!$N$45:$N$47)</c:f>
              <c:numCache>
                <c:formatCode>0%</c:formatCode>
                <c:ptCount val="11"/>
                <c:pt idx="0">
                  <c:v>0.0</c:v>
                </c:pt>
                <c:pt idx="1">
                  <c:v>0.0</c:v>
                </c:pt>
                <c:pt idx="2">
                  <c:v>0.0</c:v>
                </c:pt>
                <c:pt idx="3">
                  <c:v>0.0</c:v>
                </c:pt>
                <c:pt idx="4">
                  <c:v>1.0</c:v>
                </c:pt>
                <c:pt idx="5">
                  <c:v>1.0</c:v>
                </c:pt>
                <c:pt idx="6">
                  <c:v>1.0</c:v>
                </c:pt>
                <c:pt idx="7">
                  <c:v>1.0</c:v>
                </c:pt>
                <c:pt idx="8">
                  <c:v>1.0</c:v>
                </c:pt>
                <c:pt idx="9">
                  <c:v>0.0</c:v>
                </c:pt>
                <c:pt idx="10">
                  <c:v>0.0</c:v>
                </c:pt>
              </c:numCache>
            </c:numRef>
          </c:val>
          <c:extLst xmlns:c16r2="http://schemas.microsoft.com/office/drawing/2015/06/chart">
            <c:ext xmlns:c16="http://schemas.microsoft.com/office/drawing/2014/chart" uri="{C3380CC4-5D6E-409C-BE32-E72D297353CC}">
              <c16:uniqueId val="{00000001-FAFD-453F-B3A5-0CD49B14FAE9}"/>
            </c:ext>
          </c:extLst>
        </c:ser>
        <c:ser>
          <c:idx val="11"/>
          <c:order val="2"/>
          <c:tx>
            <c:strRef>
              <c:f>Résultats!$O$32</c:f>
              <c:strCache>
                <c:ptCount val="1"/>
                <c:pt idx="0">
                  <c:v>Fond P3</c:v>
                </c:pt>
              </c:strCache>
            </c:strRef>
          </c:tx>
          <c:spPr>
            <a:solidFill>
              <a:srgbClr val="FFC000">
                <a:alpha val="54901"/>
              </a:srgbClr>
            </a:solidFill>
            <a:ln w="25400">
              <a:solidFill>
                <a:srgbClr val="969696"/>
              </a:solidFill>
              <a:prstDash val="solid"/>
            </a:ln>
          </c:spPr>
          <c:cat>
            <c:multiLvlStrRef>
              <c:f>(Résultats!$C$35:$F$38,Résultats!$C$40:$F$43,Résultats!$C$45:$F$47)</c:f>
              <c:multiLvlStrCache>
                <c:ptCount val="11"/>
                <c:lvl>
                  <c:pt idx="0">
                    <c:v>Elaboration de la stratégie de Management des Risques liés à un projet </c:v>
                  </c:pt>
                  <c:pt idx="1">
                    <c:v>Prise des Décisions</c:v>
                  </c:pt>
                  <c:pt idx="2">
                    <c:v>Identification des Responsabilités</c:v>
                  </c:pt>
                  <c:pt idx="3">
                    <c:v>Compréhension du Contexte</c:v>
                  </c:pt>
                  <c:pt idx="4">
                    <c:v>Identification des Risques</c:v>
                  </c:pt>
                  <c:pt idx="5">
                    <c:v>Caractérisation des Risques</c:v>
                  </c:pt>
                  <c:pt idx="6">
                    <c:v>Elaboration d'un Plan de Management des Risques</c:v>
                  </c:pt>
                  <c:pt idx="7">
                    <c:v>Elaboration d'un Processus de Management des Risques</c:v>
                  </c:pt>
                  <c:pt idx="8">
                    <c:v>Elaboration des Documentations</c:v>
                  </c:pt>
                  <c:pt idx="9">
                    <c:v>Allocation des Ressources </c:v>
                  </c:pt>
                  <c:pt idx="10">
                    <c:v>Cadre Organisationnel</c:v>
                  </c:pt>
                </c:lvl>
                <c:lvl>
                  <c:pt idx="0">
                    <c:v>Gr1</c:v>
                  </c:pt>
                  <c:pt idx="1">
                    <c:v>Gr2</c:v>
                  </c:pt>
                  <c:pt idx="2">
                    <c:v>Gr3</c:v>
                  </c:pt>
                  <c:pt idx="3">
                    <c:v>Gr4</c:v>
                  </c:pt>
                  <c:pt idx="4">
                    <c:v>Gr5</c:v>
                  </c:pt>
                  <c:pt idx="5">
                    <c:v>Gr6</c:v>
                  </c:pt>
                  <c:pt idx="6">
                    <c:v>Gr7</c:v>
                  </c:pt>
                  <c:pt idx="7">
                    <c:v>Gr8</c:v>
                  </c:pt>
                  <c:pt idx="8">
                    <c:v>Gr9</c:v>
                  </c:pt>
                  <c:pt idx="9">
                    <c:v>Gr10</c:v>
                  </c:pt>
                  <c:pt idx="10">
                    <c:v>Gr11</c:v>
                  </c:pt>
                </c:lvl>
              </c:multiLvlStrCache>
            </c:multiLvlStrRef>
          </c:cat>
          <c:val>
            <c:numRef>
              <c:f>(Résultats!$O$35:$O$38,Résultats!$O$40:$O$43,Résultats!$O$45:$O$47)</c:f>
              <c:numCache>
                <c:formatCode>0%</c:formatCode>
                <c:ptCount val="11"/>
                <c:pt idx="0">
                  <c:v>0.0</c:v>
                </c:pt>
                <c:pt idx="1">
                  <c:v>0.0</c:v>
                </c:pt>
                <c:pt idx="2">
                  <c:v>0.0</c:v>
                </c:pt>
                <c:pt idx="3">
                  <c:v>0.0</c:v>
                </c:pt>
                <c:pt idx="4">
                  <c:v>0.0</c:v>
                </c:pt>
                <c:pt idx="5">
                  <c:v>0.0</c:v>
                </c:pt>
                <c:pt idx="6">
                  <c:v>0.0</c:v>
                </c:pt>
                <c:pt idx="7">
                  <c:v>0.0</c:v>
                </c:pt>
                <c:pt idx="8">
                  <c:v>1.0</c:v>
                </c:pt>
                <c:pt idx="9">
                  <c:v>1.0</c:v>
                </c:pt>
                <c:pt idx="10">
                  <c:v>1.0</c:v>
                </c:pt>
              </c:numCache>
            </c:numRef>
          </c:val>
          <c:extLst xmlns:c16r2="http://schemas.microsoft.com/office/drawing/2015/06/chart">
            <c:ext xmlns:c16="http://schemas.microsoft.com/office/drawing/2014/chart" uri="{C3380CC4-5D6E-409C-BE32-E72D297353CC}">
              <c16:uniqueId val="{00000002-FAFD-453F-B3A5-0CD49B14FAE9}"/>
            </c:ext>
          </c:extLst>
        </c:ser>
        <c:ser>
          <c:idx val="14"/>
          <c:order val="3"/>
          <c:tx>
            <c:v>résultats</c:v>
          </c:tx>
          <c:spPr>
            <a:solidFill>
              <a:srgbClr val="7030A0">
                <a:alpha val="52940"/>
              </a:srgbClr>
            </a:solidFill>
            <a:ln w="25400">
              <a:solidFill>
                <a:srgbClr val="993366"/>
              </a:solidFill>
              <a:prstDash val="solid"/>
            </a:ln>
          </c:spPr>
          <c:cat>
            <c:multiLvlStrRef>
              <c:f>(Résultats!$C$35:$F$38,Résultats!$C$40:$F$43,Résultats!$C$45:$F$47)</c:f>
              <c:multiLvlStrCache>
                <c:ptCount val="11"/>
                <c:lvl>
                  <c:pt idx="0">
                    <c:v>Elaboration de la stratégie de Management des Risques liés à un projet </c:v>
                  </c:pt>
                  <c:pt idx="1">
                    <c:v>Prise des Décisions</c:v>
                  </c:pt>
                  <c:pt idx="2">
                    <c:v>Identification des Responsabilités</c:v>
                  </c:pt>
                  <c:pt idx="3">
                    <c:v>Compréhension du Contexte</c:v>
                  </c:pt>
                  <c:pt idx="4">
                    <c:v>Identification des Risques</c:v>
                  </c:pt>
                  <c:pt idx="5">
                    <c:v>Caractérisation des Risques</c:v>
                  </c:pt>
                  <c:pt idx="6">
                    <c:v>Elaboration d'un Plan de Management des Risques</c:v>
                  </c:pt>
                  <c:pt idx="7">
                    <c:v>Elaboration d'un Processus de Management des Risques</c:v>
                  </c:pt>
                  <c:pt idx="8">
                    <c:v>Elaboration des Documentations</c:v>
                  </c:pt>
                  <c:pt idx="9">
                    <c:v>Allocation des Ressources </c:v>
                  </c:pt>
                  <c:pt idx="10">
                    <c:v>Cadre Organisationnel</c:v>
                  </c:pt>
                </c:lvl>
                <c:lvl>
                  <c:pt idx="0">
                    <c:v>Gr1</c:v>
                  </c:pt>
                  <c:pt idx="1">
                    <c:v>Gr2</c:v>
                  </c:pt>
                  <c:pt idx="2">
                    <c:v>Gr3</c:v>
                  </c:pt>
                  <c:pt idx="3">
                    <c:v>Gr4</c:v>
                  </c:pt>
                  <c:pt idx="4">
                    <c:v>Gr5</c:v>
                  </c:pt>
                  <c:pt idx="5">
                    <c:v>Gr6</c:v>
                  </c:pt>
                  <c:pt idx="6">
                    <c:v>Gr7</c:v>
                  </c:pt>
                  <c:pt idx="7">
                    <c:v>Gr8</c:v>
                  </c:pt>
                  <c:pt idx="8">
                    <c:v>Gr9</c:v>
                  </c:pt>
                  <c:pt idx="9">
                    <c:v>Gr10</c:v>
                  </c:pt>
                  <c:pt idx="10">
                    <c:v>Gr11</c:v>
                  </c:pt>
                </c:lvl>
              </c:multiLvlStrCache>
            </c:multiLvlStrRef>
          </c:cat>
          <c:val>
            <c:numRef>
              <c:f>(Résultats!$H$35:$H$38,Résultats!$H$40:$H$43,Résultats!$H$45:$H$47)</c:f>
              <c:numCache>
                <c:formatCode>0%</c:formatCode>
                <c:ptCount val="11"/>
                <c:pt idx="0">
                  <c:v>0.0</c:v>
                </c:pt>
                <c:pt idx="1">
                  <c:v>0.0</c:v>
                </c:pt>
                <c:pt idx="2">
                  <c:v>0.0</c:v>
                </c:pt>
                <c:pt idx="3">
                  <c:v>0.0</c:v>
                </c:pt>
                <c:pt idx="4">
                  <c:v>0.0</c:v>
                </c:pt>
                <c:pt idx="5">
                  <c:v>0.0</c:v>
                </c:pt>
                <c:pt idx="6">
                  <c:v>0.0</c:v>
                </c:pt>
                <c:pt idx="7">
                  <c:v>0.0</c:v>
                </c:pt>
                <c:pt idx="8">
                  <c:v>0.0</c:v>
                </c:pt>
                <c:pt idx="9">
                  <c:v>0.0</c:v>
                </c:pt>
                <c:pt idx="10">
                  <c:v>0.0</c:v>
                </c:pt>
              </c:numCache>
            </c:numRef>
          </c:val>
          <c:extLst xmlns:c16r2="http://schemas.microsoft.com/office/drawing/2015/06/chart">
            <c:ext xmlns:c16="http://schemas.microsoft.com/office/drawing/2014/chart" uri="{C3380CC4-5D6E-409C-BE32-E72D297353CC}">
              <c16:uniqueId val="{00000007-FAFD-453F-B3A5-0CD49B14FAE9}"/>
            </c:ext>
          </c:extLst>
        </c:ser>
        <c:ser>
          <c:idx val="15"/>
          <c:order val="4"/>
          <c:tx>
            <c:strRef>
              <c:f>Résultats!$T$32</c:f>
              <c:strCache>
                <c:ptCount val="1"/>
                <c:pt idx="0">
                  <c:v>90%</c:v>
                </c:pt>
              </c:strCache>
            </c:strRef>
          </c:tx>
          <c:spPr>
            <a:noFill/>
            <a:ln w="12700">
              <a:solidFill>
                <a:srgbClr val="006411"/>
              </a:solidFill>
              <a:prstDash val="lgDash"/>
            </a:ln>
          </c:spPr>
          <c:cat>
            <c:multiLvlStrRef>
              <c:f>(Résultats!$C$35:$F$38,Résultats!$C$40:$F$43,Résultats!$C$45:$F$47)</c:f>
              <c:multiLvlStrCache>
                <c:ptCount val="11"/>
                <c:lvl>
                  <c:pt idx="0">
                    <c:v>Elaboration de la stratégie de Management des Risques liés à un projet </c:v>
                  </c:pt>
                  <c:pt idx="1">
                    <c:v>Prise des Décisions</c:v>
                  </c:pt>
                  <c:pt idx="2">
                    <c:v>Identification des Responsabilités</c:v>
                  </c:pt>
                  <c:pt idx="3">
                    <c:v>Compréhension du Contexte</c:v>
                  </c:pt>
                  <c:pt idx="4">
                    <c:v>Identification des Risques</c:v>
                  </c:pt>
                  <c:pt idx="5">
                    <c:v>Caractérisation des Risques</c:v>
                  </c:pt>
                  <c:pt idx="6">
                    <c:v>Elaboration d'un Plan de Management des Risques</c:v>
                  </c:pt>
                  <c:pt idx="7">
                    <c:v>Elaboration d'un Processus de Management des Risques</c:v>
                  </c:pt>
                  <c:pt idx="8">
                    <c:v>Elaboration des Documentations</c:v>
                  </c:pt>
                  <c:pt idx="9">
                    <c:v>Allocation des Ressources </c:v>
                  </c:pt>
                  <c:pt idx="10">
                    <c:v>Cadre Organisationnel</c:v>
                  </c:pt>
                </c:lvl>
                <c:lvl>
                  <c:pt idx="0">
                    <c:v>Gr1</c:v>
                  </c:pt>
                  <c:pt idx="1">
                    <c:v>Gr2</c:v>
                  </c:pt>
                  <c:pt idx="2">
                    <c:v>Gr3</c:v>
                  </c:pt>
                  <c:pt idx="3">
                    <c:v>Gr4</c:v>
                  </c:pt>
                  <c:pt idx="4">
                    <c:v>Gr5</c:v>
                  </c:pt>
                  <c:pt idx="5">
                    <c:v>Gr6</c:v>
                  </c:pt>
                  <c:pt idx="6">
                    <c:v>Gr7</c:v>
                  </c:pt>
                  <c:pt idx="7">
                    <c:v>Gr8</c:v>
                  </c:pt>
                  <c:pt idx="8">
                    <c:v>Gr9</c:v>
                  </c:pt>
                  <c:pt idx="9">
                    <c:v>Gr10</c:v>
                  </c:pt>
                  <c:pt idx="10">
                    <c:v>Gr11</c:v>
                  </c:pt>
                </c:lvl>
              </c:multiLvlStrCache>
            </c:multiLvlStrRef>
          </c:cat>
          <c:val>
            <c:numRef>
              <c:f>(Résultats!$T$35:$T$38,Résultats!$T$40:$T$43,Résultats!$T$45:$T$47)</c:f>
              <c:numCache>
                <c:formatCode>0%</c:formatCode>
                <c:ptCount val="11"/>
                <c:pt idx="0">
                  <c:v>0.9</c:v>
                </c:pt>
                <c:pt idx="1">
                  <c:v>0.9</c:v>
                </c:pt>
                <c:pt idx="2">
                  <c:v>0.9</c:v>
                </c:pt>
                <c:pt idx="3">
                  <c:v>0.9</c:v>
                </c:pt>
                <c:pt idx="4">
                  <c:v>0.9</c:v>
                </c:pt>
                <c:pt idx="5">
                  <c:v>0.9</c:v>
                </c:pt>
                <c:pt idx="6">
                  <c:v>0.9</c:v>
                </c:pt>
                <c:pt idx="7">
                  <c:v>0.9</c:v>
                </c:pt>
                <c:pt idx="8">
                  <c:v>0.9</c:v>
                </c:pt>
                <c:pt idx="9">
                  <c:v>0.9</c:v>
                </c:pt>
                <c:pt idx="10">
                  <c:v>0.9</c:v>
                </c:pt>
              </c:numCache>
            </c:numRef>
          </c:val>
          <c:extLst xmlns:c16r2="http://schemas.microsoft.com/office/drawing/2015/06/chart">
            <c:ext xmlns:c16="http://schemas.microsoft.com/office/drawing/2014/chart" uri="{C3380CC4-5D6E-409C-BE32-E72D297353CC}">
              <c16:uniqueId val="{00000008-FAFD-453F-B3A5-0CD49B14FAE9}"/>
            </c:ext>
          </c:extLst>
        </c:ser>
        <c:dLbls>
          <c:showLegendKey val="0"/>
          <c:showVal val="0"/>
          <c:showCatName val="0"/>
          <c:showSerName val="0"/>
          <c:showPercent val="0"/>
          <c:showBubbleSize val="0"/>
        </c:dLbls>
        <c:axId val="-175519760"/>
        <c:axId val="-175517008"/>
      </c:radarChart>
      <c:catAx>
        <c:axId val="-175519760"/>
        <c:scaling>
          <c:orientation val="minMax"/>
        </c:scaling>
        <c:delete val="0"/>
        <c:axPos val="b"/>
        <c:majorGridlines>
          <c:spPr>
            <a:ln w="3175">
              <a:solidFill>
                <a:srgbClr val="969696"/>
              </a:solidFill>
              <a:prstDash val="solid"/>
            </a:ln>
          </c:spPr>
        </c:majorGridlines>
        <c:numFmt formatCode="@" sourceLinked="0"/>
        <c:majorTickMark val="out"/>
        <c:minorTickMark val="none"/>
        <c:tickLblPos val="nextTo"/>
        <c:txPr>
          <a:bodyPr rot="0" vert="horz"/>
          <a:lstStyle/>
          <a:p>
            <a:pPr>
              <a:defRPr sz="1000" b="0" i="0" u="none" strike="noStrike" baseline="0">
                <a:solidFill>
                  <a:srgbClr val="000000"/>
                </a:solidFill>
                <a:latin typeface="Arial Narrow"/>
                <a:ea typeface="Arial"/>
                <a:cs typeface="Arial"/>
              </a:defRPr>
            </a:pPr>
            <a:endParaRPr lang="fr-FR"/>
          </a:p>
        </c:txPr>
        <c:crossAx val="-175517008"/>
        <c:crosses val="autoZero"/>
        <c:auto val="0"/>
        <c:lblAlgn val="ctr"/>
        <c:lblOffset val="100"/>
        <c:noMultiLvlLbl val="0"/>
      </c:catAx>
      <c:valAx>
        <c:axId val="-175517008"/>
        <c:scaling>
          <c:orientation val="minMax"/>
          <c:max val="1.0"/>
          <c:min val="0.0"/>
        </c:scaling>
        <c:delete val="0"/>
        <c:axPos val="l"/>
        <c:majorGridlines>
          <c:spPr>
            <a:ln w="3175">
              <a:solidFill>
                <a:srgbClr val="808080"/>
              </a:solidFill>
              <a:prstDash val="solid"/>
            </a:ln>
          </c:spPr>
        </c:majorGridlines>
        <c:numFmt formatCode="0%" sourceLinked="1"/>
        <c:majorTickMark val="cross"/>
        <c:minorTickMark val="none"/>
        <c:tickLblPos val="nextTo"/>
        <c:spPr>
          <a:ln w="3175">
            <a:solidFill>
              <a:srgbClr val="969696"/>
            </a:solidFill>
            <a:prstDash val="solid"/>
          </a:ln>
        </c:spPr>
        <c:txPr>
          <a:bodyPr rot="0" vert="horz"/>
          <a:lstStyle/>
          <a:p>
            <a:pPr>
              <a:defRPr sz="700" b="0" i="0" u="none" strike="noStrike" baseline="0">
                <a:solidFill>
                  <a:schemeClr val="tx1"/>
                </a:solidFill>
                <a:latin typeface="Arial Narrow"/>
                <a:ea typeface="Arial Narrow"/>
                <a:cs typeface="Arial Narrow"/>
              </a:defRPr>
            </a:pPr>
            <a:endParaRPr lang="fr-FR"/>
          </a:p>
        </c:txPr>
        <c:crossAx val="-175519760"/>
        <c:crosses val="autoZero"/>
        <c:crossBetween val="between"/>
        <c:majorUnit val="0.2"/>
        <c:minorUnit val="0.0500000000000001"/>
      </c:valAx>
      <c:spPr>
        <a:noFill/>
        <a:ln w="25400">
          <a:noFill/>
        </a:ln>
      </c:spPr>
    </c:plotArea>
    <c:plotVisOnly val="1"/>
    <c:dispBlanksAs val="gap"/>
    <c:showDLblsOverMax val="0"/>
  </c:chart>
  <c:spPr>
    <a:noFill/>
    <a:ln w="9525">
      <a:noFill/>
    </a:ln>
  </c:spPr>
  <c:txPr>
    <a:bodyPr/>
    <a:lstStyle/>
    <a:p>
      <a:pPr>
        <a:defRPr sz="600" b="0" i="0" u="none" strike="noStrike" baseline="0">
          <a:solidFill>
            <a:srgbClr val="000000"/>
          </a:solidFill>
          <a:latin typeface="Arial"/>
          <a:ea typeface="Arial"/>
          <a:cs typeface="Arial"/>
        </a:defRPr>
      </a:pPr>
      <a:endParaRPr lang="fr-FR"/>
    </a:p>
  </c:txPr>
  <c:printSettings>
    <c:headerFooter alignWithMargins="0"/>
    <c:pageMargins b="0.984251969" l="0.750000000000003" r="0.750000000000003" t="0.984251969"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439642553244"/>
          <c:y val="0.286408106426476"/>
          <c:w val="0.391213788749704"/>
          <c:h val="0.453884033065688"/>
        </c:manualLayout>
      </c:layout>
      <c:radarChart>
        <c:radarStyle val="filled"/>
        <c:varyColors val="0"/>
        <c:ser>
          <c:idx val="0"/>
          <c:order val="0"/>
          <c:tx>
            <c:v>Article 4</c:v>
          </c:tx>
          <c:spPr>
            <a:solidFill>
              <a:srgbClr val="7030A0">
                <a:alpha val="52940"/>
              </a:srgbClr>
            </a:solidFill>
            <a:ln w="25400">
              <a:solidFill>
                <a:srgbClr val="993366"/>
              </a:solidFill>
              <a:prstDash val="solid"/>
            </a:ln>
          </c:spPr>
          <c:dLbls>
            <c:dLbl>
              <c:idx val="0"/>
              <c:layout>
                <c:manualLayout>
                  <c:x val="0.0679272811486802"/>
                  <c:y val="0.0975331503757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82C-489D-AD45-1428D8655532}"/>
                </c:ext>
                <c:ext xmlns:c15="http://schemas.microsoft.com/office/drawing/2012/chart" uri="{CE6537A1-D6FC-4f65-9D91-7224C49458BB}"/>
              </c:extLst>
            </c:dLbl>
            <c:dLbl>
              <c:idx val="1"/>
              <c:layout>
                <c:manualLayout>
                  <c:x val="-0.0311623547056618"/>
                  <c:y val="0.035551563336136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82C-489D-AD45-1428D8655532}"/>
                </c:ext>
                <c:ext xmlns:c15="http://schemas.microsoft.com/office/drawing/2012/chart" uri="{CE6537A1-D6FC-4f65-9D91-7224C49458BB}"/>
              </c:extLst>
            </c:dLbl>
            <c:dLbl>
              <c:idx val="2"/>
              <c:layout>
                <c:manualLayout>
                  <c:x val="-0.0637256831866605"/>
                  <c:y val="-0.0714640026674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82C-489D-AD45-1428D8655532}"/>
                </c:ext>
                <c:ext xmlns:c15="http://schemas.microsoft.com/office/drawing/2012/chart" uri="{CE6537A1-D6FC-4f65-9D91-7224C49458BB}"/>
              </c:extLst>
            </c:dLbl>
            <c:dLbl>
              <c:idx val="3"/>
              <c:layout>
                <c:manualLayout>
                  <c:x val="0.0318629380886214"/>
                  <c:y val="-0.045302521223935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82C-489D-AD45-1428D8655532}"/>
                </c:ext>
                <c:ext xmlns:c15="http://schemas.microsoft.com/office/drawing/2012/chart" uri="{CE6537A1-D6FC-4f65-9D91-7224C49458BB}"/>
              </c:extLst>
            </c:dLbl>
            <c:spPr>
              <a:noFill/>
              <a:ln w="25400">
                <a:noFill/>
              </a:ln>
            </c:spPr>
            <c:txPr>
              <a:bodyPr/>
              <a:lstStyle/>
              <a:p>
                <a:pPr algn="ctr" rtl="1">
                  <a:defRPr sz="1000" b="1" i="0" u="none" strike="noStrike" baseline="0">
                    <a:solidFill>
                      <a:srgbClr val="DD0806"/>
                    </a:solidFill>
                    <a:latin typeface="Arial"/>
                    <a:ea typeface="Arial"/>
                    <a:cs typeface="Aria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Résultats!$C$35:$D$38</c:f>
              <c:multiLvlStrCache>
                <c:ptCount val="4"/>
                <c:lvl>
                  <c:pt idx="0">
                    <c:v>Elaboration de la stratégie de Management des Risques liés à un projet </c:v>
                  </c:pt>
                  <c:pt idx="1">
                    <c:v>Prise des Décisions</c:v>
                  </c:pt>
                  <c:pt idx="2">
                    <c:v>Identification des Responsabilités</c:v>
                  </c:pt>
                  <c:pt idx="3">
                    <c:v>Compréhension du Contexte</c:v>
                  </c:pt>
                </c:lvl>
                <c:lvl>
                  <c:pt idx="0">
                    <c:v>Gr1</c:v>
                  </c:pt>
                  <c:pt idx="1">
                    <c:v>Gr2</c:v>
                  </c:pt>
                  <c:pt idx="2">
                    <c:v>Gr3</c:v>
                  </c:pt>
                  <c:pt idx="3">
                    <c:v>Gr4</c:v>
                  </c:pt>
                </c:lvl>
              </c:multiLvlStrCache>
            </c:multiLvlStrRef>
          </c:cat>
          <c:val>
            <c:numRef>
              <c:f>Résultats!$H$35:$H$38</c:f>
              <c:numCache>
                <c:formatCode>0%</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4-282C-489D-AD45-1428D8655532}"/>
            </c:ext>
          </c:extLst>
        </c:ser>
        <c:dLbls>
          <c:showLegendKey val="0"/>
          <c:showVal val="0"/>
          <c:showCatName val="0"/>
          <c:showSerName val="0"/>
          <c:showPercent val="0"/>
          <c:showBubbleSize val="0"/>
        </c:dLbls>
        <c:axId val="-175476960"/>
        <c:axId val="-175474208"/>
      </c:radarChart>
      <c:catAx>
        <c:axId val="-175476960"/>
        <c:scaling>
          <c:orientation val="minMax"/>
        </c:scaling>
        <c:delete val="0"/>
        <c:axPos val="b"/>
        <c:majorGridlines>
          <c:spPr>
            <a:ln w="3175">
              <a:solidFill>
                <a:srgbClr val="969696"/>
              </a:solidFill>
              <a:prstDash val="solid"/>
            </a:ln>
          </c:spPr>
        </c:majorGridlines>
        <c:numFmt formatCode="@"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175474208"/>
        <c:crosses val="autoZero"/>
        <c:auto val="0"/>
        <c:lblAlgn val="ctr"/>
        <c:lblOffset val="100"/>
        <c:noMultiLvlLbl val="0"/>
      </c:catAx>
      <c:valAx>
        <c:axId val="-175474208"/>
        <c:scaling>
          <c:orientation val="minMax"/>
          <c:max val="1.0"/>
          <c:min val="0.0"/>
        </c:scaling>
        <c:delete val="0"/>
        <c:axPos val="l"/>
        <c:majorGridlines>
          <c:spPr>
            <a:ln w="3175">
              <a:solidFill>
                <a:srgbClr val="808080"/>
              </a:solidFill>
              <a:prstDash val="sysDash"/>
            </a:ln>
          </c:spPr>
        </c:majorGridlines>
        <c:numFmt formatCode="0%" sourceLinked="1"/>
        <c:majorTickMark val="cross"/>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fr-FR"/>
          </a:p>
        </c:txPr>
        <c:crossAx val="-175476960"/>
        <c:crosses val="autoZero"/>
        <c:crossBetween val="between"/>
        <c:majorUnit val="0.2"/>
        <c:minorUnit val="0.0500000000000001"/>
      </c:valAx>
      <c:spPr>
        <a:noFill/>
        <a:ln w="25400">
          <a:noFill/>
        </a:ln>
      </c:spPr>
    </c:plotArea>
    <c:plotVisOnly val="1"/>
    <c:dispBlanksAs val="gap"/>
    <c:showDLblsOverMax val="0"/>
  </c:chart>
  <c:spPr>
    <a:noFill/>
    <a:ln w="9525">
      <a:noFill/>
    </a:ln>
  </c:spPr>
  <c:txPr>
    <a:bodyPr/>
    <a:lstStyle/>
    <a:p>
      <a:pPr>
        <a:defRPr sz="600" b="0" i="0" u="none" strike="noStrike" baseline="0">
          <a:solidFill>
            <a:srgbClr val="000000"/>
          </a:solidFill>
          <a:latin typeface="Arial"/>
          <a:ea typeface="Arial"/>
          <a:cs typeface="Arial"/>
        </a:defRPr>
      </a:pPr>
      <a:endParaRPr lang="fr-FR"/>
    </a:p>
  </c:txPr>
  <c:printSettings>
    <c:headerFooter alignWithMargins="0">
      <c:oddFooter>&amp;L&amp;"Arial Narrow,Normal"&amp;8Edition de novembre 2015&amp;C&amp;"Arial Narrow,Normal"&amp;8©2015 : Master 2 Qualité et Performance dans les Organisations&amp;R&amp;"Arial Narrow,Normal"&amp;8&amp;P/&amp;N</c:oddFooter>
    </c:headerFooter>
    <c:pageMargins b="0.984251969" l="0.750000000000003" r="0.750000000000003" t="0.984251969"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9417151872504"/>
          <c:y val="0.343545224828647"/>
          <c:w val="0.412527432892897"/>
          <c:h val="0.417943553772431"/>
        </c:manualLayout>
      </c:layout>
      <c:radarChart>
        <c:radarStyle val="filled"/>
        <c:varyColors val="0"/>
        <c:ser>
          <c:idx val="1"/>
          <c:order val="0"/>
          <c:tx>
            <c:v>Article 5</c:v>
          </c:tx>
          <c:spPr>
            <a:solidFill>
              <a:srgbClr val="7030A0">
                <a:alpha val="52940"/>
              </a:srgbClr>
            </a:solidFill>
            <a:ln w="25400">
              <a:solidFill>
                <a:srgbClr val="993366"/>
              </a:solidFill>
              <a:prstDash val="solid"/>
            </a:ln>
          </c:spPr>
          <c:cat>
            <c:multiLvlStrRef>
              <c:f>Résultats!$C$40:$D$43</c:f>
              <c:multiLvlStrCache>
                <c:ptCount val="4"/>
                <c:lvl>
                  <c:pt idx="0">
                    <c:v>Identification des Risques</c:v>
                  </c:pt>
                  <c:pt idx="1">
                    <c:v>Caractérisation des Risques</c:v>
                  </c:pt>
                  <c:pt idx="2">
                    <c:v>Elaboration d'un Plan de Management des Risques</c:v>
                  </c:pt>
                  <c:pt idx="3">
                    <c:v>Elaboration d'un Processus de Management des Risques</c:v>
                  </c:pt>
                </c:lvl>
                <c:lvl>
                  <c:pt idx="0">
                    <c:v>Gr5</c:v>
                  </c:pt>
                  <c:pt idx="1">
                    <c:v>Gr6</c:v>
                  </c:pt>
                  <c:pt idx="2">
                    <c:v>Gr7</c:v>
                  </c:pt>
                  <c:pt idx="3">
                    <c:v>Gr8</c:v>
                  </c:pt>
                </c:lvl>
              </c:multiLvlStrCache>
            </c:multiLvlStrRef>
          </c:cat>
          <c:val>
            <c:numRef>
              <c:f>Résultats!$H$40:$H$43</c:f>
              <c:numCache>
                <c:formatCode>0%</c:formatCode>
                <c:ptCount val="4"/>
                <c:pt idx="0">
                  <c:v>0.0</c:v>
                </c:pt>
                <c:pt idx="1">
                  <c:v>0.0</c:v>
                </c:pt>
                <c:pt idx="2">
                  <c:v>0.0</c:v>
                </c:pt>
                <c:pt idx="3">
                  <c:v>0.0</c:v>
                </c:pt>
              </c:numCache>
            </c:numRef>
          </c:val>
        </c:ser>
        <c:ser>
          <c:idx val="0"/>
          <c:order val="1"/>
          <c:tx>
            <c:v>Article 5</c:v>
          </c:tx>
          <c:spPr>
            <a:solidFill>
              <a:srgbClr val="7030A0">
                <a:alpha val="52940"/>
              </a:srgbClr>
            </a:solidFill>
            <a:ln w="25400">
              <a:solidFill>
                <a:srgbClr val="993366"/>
              </a:solidFill>
              <a:prstDash val="solid"/>
            </a:ln>
          </c:spPr>
          <c:dLbls>
            <c:dLbl>
              <c:idx val="0"/>
              <c:layout>
                <c:manualLayout>
                  <c:x val="0.071428656645192"/>
                  <c:y val="0.08490507564105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EFB-471E-9246-B3B1D5A4DBD4}"/>
                </c:ext>
                <c:ext xmlns:c15="http://schemas.microsoft.com/office/drawing/2012/chart" uri="{CE6537A1-D6FC-4f65-9D91-7224C49458BB}"/>
              </c:extLst>
            </c:dLbl>
            <c:dLbl>
              <c:idx val="1"/>
              <c:layout>
                <c:manualLayout>
                  <c:x val="-0.0833333333333332"/>
                  <c:y val="0.014575882096370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EFB-471E-9246-B3B1D5A4DBD4}"/>
                </c:ext>
                <c:ext xmlns:c15="http://schemas.microsoft.com/office/drawing/2012/chart" uri="{CE6537A1-D6FC-4f65-9D91-7224C49458BB}"/>
              </c:extLst>
            </c:dLbl>
            <c:dLbl>
              <c:idx val="2"/>
              <c:layout>
                <c:manualLayout>
                  <c:x val="0.0303028314642488"/>
                  <c:y val="-0.081632653061224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EFB-471E-9246-B3B1D5A4DBD4}"/>
                </c:ext>
                <c:ext xmlns:c15="http://schemas.microsoft.com/office/drawing/2012/chart" uri="{CE6537A1-D6FC-4f65-9D91-7224C49458BB}"/>
              </c:extLst>
            </c:dLbl>
            <c:spPr>
              <a:noFill/>
              <a:ln w="25400">
                <a:noFill/>
              </a:ln>
            </c:spPr>
            <c:txPr>
              <a:bodyPr/>
              <a:lstStyle/>
              <a:p>
                <a:pPr algn="ctr" rtl="1">
                  <a:defRPr sz="1000" b="1" i="0" u="none" strike="noStrike" baseline="0">
                    <a:solidFill>
                      <a:srgbClr val="DD0806"/>
                    </a:solidFill>
                    <a:latin typeface="Arial"/>
                    <a:ea typeface="Arial"/>
                    <a:cs typeface="Aria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Résultats!$C$40:$D$43</c:f>
              <c:multiLvlStrCache>
                <c:ptCount val="4"/>
                <c:lvl>
                  <c:pt idx="0">
                    <c:v>Identification des Risques</c:v>
                  </c:pt>
                  <c:pt idx="1">
                    <c:v>Caractérisation des Risques</c:v>
                  </c:pt>
                  <c:pt idx="2">
                    <c:v>Elaboration d'un Plan de Management des Risques</c:v>
                  </c:pt>
                  <c:pt idx="3">
                    <c:v>Elaboration d'un Processus de Management des Risques</c:v>
                  </c:pt>
                </c:lvl>
                <c:lvl>
                  <c:pt idx="0">
                    <c:v>Gr5</c:v>
                  </c:pt>
                  <c:pt idx="1">
                    <c:v>Gr6</c:v>
                  </c:pt>
                  <c:pt idx="2">
                    <c:v>Gr7</c:v>
                  </c:pt>
                  <c:pt idx="3">
                    <c:v>Gr8</c:v>
                  </c:pt>
                </c:lvl>
              </c:multiLvlStrCache>
            </c:multiLvlStrRef>
          </c:cat>
          <c:val>
            <c:numRef>
              <c:f>Résultats!$H$40:$H$43</c:f>
              <c:numCache>
                <c:formatCode>0%</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3-AEFB-471E-9246-B3B1D5A4DBD4}"/>
            </c:ext>
          </c:extLst>
        </c:ser>
        <c:dLbls>
          <c:showLegendKey val="0"/>
          <c:showVal val="0"/>
          <c:showCatName val="0"/>
          <c:showSerName val="0"/>
          <c:showPercent val="0"/>
          <c:showBubbleSize val="0"/>
        </c:dLbls>
        <c:axId val="-175446480"/>
        <c:axId val="-175443728"/>
      </c:radarChart>
      <c:catAx>
        <c:axId val="-175446480"/>
        <c:scaling>
          <c:orientation val="minMax"/>
        </c:scaling>
        <c:delete val="0"/>
        <c:axPos val="b"/>
        <c:majorGridlines>
          <c:spPr>
            <a:ln w="3175">
              <a:solidFill>
                <a:srgbClr val="969696"/>
              </a:solidFill>
              <a:prstDash val="solid"/>
            </a:ln>
          </c:spPr>
        </c:majorGridlines>
        <c:numFmt formatCode="@"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175443728"/>
        <c:crosses val="autoZero"/>
        <c:auto val="0"/>
        <c:lblAlgn val="ctr"/>
        <c:lblOffset val="100"/>
        <c:noMultiLvlLbl val="0"/>
      </c:catAx>
      <c:valAx>
        <c:axId val="-175443728"/>
        <c:scaling>
          <c:orientation val="minMax"/>
          <c:max val="1.0"/>
          <c:min val="0.0"/>
        </c:scaling>
        <c:delete val="0"/>
        <c:axPos val="l"/>
        <c:majorGridlines>
          <c:spPr>
            <a:ln w="3175">
              <a:solidFill>
                <a:srgbClr val="808080"/>
              </a:solidFill>
              <a:prstDash val="sysDash"/>
            </a:ln>
          </c:spPr>
        </c:majorGridlines>
        <c:numFmt formatCode="0%" sourceLinked="1"/>
        <c:majorTickMark val="cross"/>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fr-FR"/>
          </a:p>
        </c:txPr>
        <c:crossAx val="-175446480"/>
        <c:crosses val="autoZero"/>
        <c:crossBetween val="between"/>
        <c:majorUnit val="0.2"/>
        <c:minorUnit val="0.0500000000000001"/>
      </c:valAx>
      <c:spPr>
        <a:noFill/>
        <a:ln w="25400">
          <a:noFill/>
        </a:ln>
      </c:spPr>
    </c:plotArea>
    <c:plotVisOnly val="1"/>
    <c:dispBlanksAs val="gap"/>
    <c:showDLblsOverMax val="0"/>
  </c:chart>
  <c:spPr>
    <a:noFill/>
    <a:ln w="9525">
      <a:noFill/>
    </a:ln>
  </c:spPr>
  <c:txPr>
    <a:bodyPr/>
    <a:lstStyle/>
    <a:p>
      <a:pPr>
        <a:defRPr sz="600" b="0" i="0" u="none" strike="noStrike" baseline="0">
          <a:solidFill>
            <a:srgbClr val="000000"/>
          </a:solidFill>
          <a:latin typeface="Arial"/>
          <a:ea typeface="Arial"/>
          <a:cs typeface="Arial"/>
        </a:defRPr>
      </a:pPr>
      <a:endParaRPr lang="fr-FR"/>
    </a:p>
  </c:txPr>
  <c:printSettings>
    <c:headerFooter alignWithMargins="0"/>
    <c:pageMargins b="0.984251969" l="0.750000000000003" r="0.750000000000003" t="0.984251969"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9417151872504"/>
          <c:y val="0.343545224828647"/>
          <c:w val="0.412527432892897"/>
          <c:h val="0.417943553772431"/>
        </c:manualLayout>
      </c:layout>
      <c:radarChart>
        <c:radarStyle val="filled"/>
        <c:varyColors val="0"/>
        <c:ser>
          <c:idx val="0"/>
          <c:order val="0"/>
          <c:tx>
            <c:v>Article 5</c:v>
          </c:tx>
          <c:spPr>
            <a:solidFill>
              <a:srgbClr val="7030A0">
                <a:alpha val="52940"/>
              </a:srgbClr>
            </a:solidFill>
            <a:ln w="25400">
              <a:solidFill>
                <a:srgbClr val="993366"/>
              </a:solidFill>
              <a:prstDash val="solid"/>
            </a:ln>
          </c:spPr>
          <c:dLbls>
            <c:dLbl>
              <c:idx val="0"/>
              <c:layout>
                <c:manualLayout>
                  <c:x val="0.071428656645192"/>
                  <c:y val="0.08490507564105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EFB-471E-9246-B3B1D5A4DBD4}"/>
                </c:ext>
                <c:ext xmlns:c15="http://schemas.microsoft.com/office/drawing/2012/chart" uri="{CE6537A1-D6FC-4f65-9D91-7224C49458BB}"/>
              </c:extLst>
            </c:dLbl>
            <c:dLbl>
              <c:idx val="1"/>
              <c:layout>
                <c:manualLayout>
                  <c:x val="-0.0833333333333332"/>
                  <c:y val="0.014575882096370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EFB-471E-9246-B3B1D5A4DBD4}"/>
                </c:ext>
                <c:ext xmlns:c15="http://schemas.microsoft.com/office/drawing/2012/chart" uri="{CE6537A1-D6FC-4f65-9D91-7224C49458BB}"/>
              </c:extLst>
            </c:dLbl>
            <c:dLbl>
              <c:idx val="2"/>
              <c:layout>
                <c:manualLayout>
                  <c:x val="0.0303028314642488"/>
                  <c:y val="-0.081632653061224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EFB-471E-9246-B3B1D5A4DBD4}"/>
                </c:ext>
                <c:ext xmlns:c15="http://schemas.microsoft.com/office/drawing/2012/chart" uri="{CE6537A1-D6FC-4f65-9D91-7224C49458BB}"/>
              </c:extLst>
            </c:dLbl>
            <c:spPr>
              <a:noFill/>
              <a:ln w="25400">
                <a:noFill/>
              </a:ln>
            </c:spPr>
            <c:txPr>
              <a:bodyPr/>
              <a:lstStyle/>
              <a:p>
                <a:pPr algn="ctr" rtl="1">
                  <a:defRPr sz="1000" b="1" i="0" u="none" strike="noStrike" baseline="0">
                    <a:solidFill>
                      <a:srgbClr val="DD0806"/>
                    </a:solidFill>
                    <a:latin typeface="Arial"/>
                    <a:ea typeface="Arial"/>
                    <a:cs typeface="Aria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Résultats!$C$45:$D$47</c:f>
              <c:multiLvlStrCache>
                <c:ptCount val="3"/>
                <c:lvl>
                  <c:pt idx="0">
                    <c:v>Elaboration des Documentations</c:v>
                  </c:pt>
                  <c:pt idx="1">
                    <c:v>Allocation des Ressources </c:v>
                  </c:pt>
                  <c:pt idx="2">
                    <c:v>Cadre Organisationnel</c:v>
                  </c:pt>
                </c:lvl>
                <c:lvl>
                  <c:pt idx="0">
                    <c:v>Gr9</c:v>
                  </c:pt>
                  <c:pt idx="1">
                    <c:v>Gr10</c:v>
                  </c:pt>
                  <c:pt idx="2">
                    <c:v>Gr11</c:v>
                  </c:pt>
                </c:lvl>
              </c:multiLvlStrCache>
            </c:multiLvlStrRef>
          </c:cat>
          <c:val>
            <c:numRef>
              <c:f>Résultats!$H$45:$H$47</c:f>
              <c:numCache>
                <c:formatCode>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3-AEFB-471E-9246-B3B1D5A4DBD4}"/>
            </c:ext>
          </c:extLst>
        </c:ser>
        <c:dLbls>
          <c:showLegendKey val="0"/>
          <c:showVal val="0"/>
          <c:showCatName val="0"/>
          <c:showSerName val="0"/>
          <c:showPercent val="0"/>
          <c:showBubbleSize val="0"/>
        </c:dLbls>
        <c:axId val="-175418384"/>
        <c:axId val="-175415632"/>
      </c:radarChart>
      <c:catAx>
        <c:axId val="-175418384"/>
        <c:scaling>
          <c:orientation val="minMax"/>
        </c:scaling>
        <c:delete val="0"/>
        <c:axPos val="b"/>
        <c:majorGridlines>
          <c:spPr>
            <a:ln w="3175">
              <a:solidFill>
                <a:srgbClr val="969696"/>
              </a:solidFill>
              <a:prstDash val="solid"/>
            </a:ln>
          </c:spPr>
        </c:majorGridlines>
        <c:numFmt formatCode="@"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175415632"/>
        <c:crosses val="autoZero"/>
        <c:auto val="0"/>
        <c:lblAlgn val="ctr"/>
        <c:lblOffset val="100"/>
        <c:noMultiLvlLbl val="0"/>
      </c:catAx>
      <c:valAx>
        <c:axId val="-175415632"/>
        <c:scaling>
          <c:orientation val="minMax"/>
          <c:max val="1.0"/>
          <c:min val="0.0"/>
        </c:scaling>
        <c:delete val="0"/>
        <c:axPos val="l"/>
        <c:majorGridlines>
          <c:spPr>
            <a:ln w="3175">
              <a:solidFill>
                <a:srgbClr val="808080"/>
              </a:solidFill>
              <a:prstDash val="sysDash"/>
            </a:ln>
          </c:spPr>
        </c:majorGridlines>
        <c:numFmt formatCode="0%" sourceLinked="1"/>
        <c:majorTickMark val="cross"/>
        <c:minorTickMark val="none"/>
        <c:tickLblPos val="nextTo"/>
        <c:spPr>
          <a:ln w="3175">
            <a:solidFill>
              <a:srgbClr val="969696"/>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fr-FR"/>
          </a:p>
        </c:txPr>
        <c:crossAx val="-175418384"/>
        <c:crosses val="autoZero"/>
        <c:crossBetween val="between"/>
        <c:majorUnit val="0.2"/>
        <c:minorUnit val="0.0500000000000001"/>
      </c:valAx>
      <c:spPr>
        <a:noFill/>
        <a:ln w="25400">
          <a:noFill/>
        </a:ln>
      </c:spPr>
    </c:plotArea>
    <c:plotVisOnly val="1"/>
    <c:dispBlanksAs val="gap"/>
    <c:showDLblsOverMax val="0"/>
  </c:chart>
  <c:spPr>
    <a:noFill/>
    <a:ln w="9525">
      <a:noFill/>
    </a:ln>
  </c:spPr>
  <c:txPr>
    <a:bodyPr/>
    <a:lstStyle/>
    <a:p>
      <a:pPr>
        <a:defRPr sz="600" b="0" i="0" u="none" strike="noStrike" baseline="0">
          <a:solidFill>
            <a:srgbClr val="000000"/>
          </a:solidFill>
          <a:latin typeface="Arial"/>
          <a:ea typeface="Arial"/>
          <a:cs typeface="Arial"/>
        </a:defRPr>
      </a:pPr>
      <a:endParaRPr lang="fr-FR"/>
    </a:p>
  </c:txPr>
  <c:printSettings>
    <c:headerFooter alignWithMargins="0"/>
    <c:pageMargins b="0.984251969" l="0.750000000000003" r="0.750000000000003" t="0.984251969" header="0.5" footer="0.5"/>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1" Type="http://schemas.openxmlformats.org/officeDocument/2006/relationships/image" Target="../media/image10.png"/><Relationship Id="rId12" Type="http://schemas.openxmlformats.org/officeDocument/2006/relationships/image" Target="../media/image11.pn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microsoft.com/office/2007/relationships/hdphoto" Target="../media/hdphoto1.wdp"/><Relationship Id="rId7" Type="http://schemas.openxmlformats.org/officeDocument/2006/relationships/image" Target="../media/image6.png"/><Relationship Id="rId8" Type="http://schemas.openxmlformats.org/officeDocument/2006/relationships/image" Target="../media/image7.png"/><Relationship Id="rId9" Type="http://schemas.openxmlformats.org/officeDocument/2006/relationships/image" Target="../media/image8.png"/><Relationship Id="rId10"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 Id="rId2" Type="http://schemas.openxmlformats.org/officeDocument/2006/relationships/image" Target="../media/image11.png"/><Relationship Id="rId3"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18.png"/><Relationship Id="rId3"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4" Type="http://schemas.openxmlformats.org/officeDocument/2006/relationships/chart" Target="../charts/chart5.xml"/><Relationship Id="rId5" Type="http://schemas.openxmlformats.org/officeDocument/2006/relationships/image" Target="../media/image11.png"/><Relationship Id="rId1" Type="http://schemas.openxmlformats.org/officeDocument/2006/relationships/chart" Target="../charts/chart2.xml"/><Relationship Id="rId2"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4" Type="http://schemas.openxmlformats.org/officeDocument/2006/relationships/image" Target="../media/image11.png"/><Relationship Id="rId1" Type="http://schemas.openxmlformats.org/officeDocument/2006/relationships/chart" Target="../charts/chart6.xml"/><Relationship Id="rId2"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image" Target="../media/image8.png"/><Relationship Id="rId5" Type="http://schemas.openxmlformats.org/officeDocument/2006/relationships/image" Target="../media/image11.png"/><Relationship Id="rId6" Type="http://schemas.openxmlformats.org/officeDocument/2006/relationships/image" Target="../media/image9.png"/><Relationship Id="rId1" Type="http://schemas.openxmlformats.org/officeDocument/2006/relationships/image" Target="../media/image19.png"/><Relationship Id="rId2"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4" Type="http://schemas.openxmlformats.org/officeDocument/2006/relationships/image" Target="../media/image15.emf"/><Relationship Id="rId5" Type="http://schemas.openxmlformats.org/officeDocument/2006/relationships/image" Target="../media/image16.emf"/><Relationship Id="rId1" Type="http://schemas.openxmlformats.org/officeDocument/2006/relationships/image" Target="../media/image12.emf"/><Relationship Id="rId2"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10</xdr:col>
      <xdr:colOff>140946</xdr:colOff>
      <xdr:row>0</xdr:row>
      <xdr:rowOff>112444</xdr:rowOff>
    </xdr:from>
    <xdr:to>
      <xdr:col>10</xdr:col>
      <xdr:colOff>1845921</xdr:colOff>
      <xdr:row>12</xdr:row>
      <xdr:rowOff>306119</xdr:rowOff>
    </xdr:to>
    <xdr:sp macro="" textlink="">
      <xdr:nvSpPr>
        <xdr:cNvPr id="20" name="Retângulo 19"/>
        <xdr:cNvSpPr/>
      </xdr:nvSpPr>
      <xdr:spPr>
        <a:xfrm>
          <a:off x="7398996" y="112444"/>
          <a:ext cx="1704975" cy="3146425"/>
        </a:xfrm>
        <a:prstGeom prst="rect">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10</xdr:col>
      <xdr:colOff>958159</xdr:colOff>
      <xdr:row>11</xdr:row>
      <xdr:rowOff>64461</xdr:rowOff>
    </xdr:from>
    <xdr:to>
      <xdr:col>10</xdr:col>
      <xdr:colOff>1774642</xdr:colOff>
      <xdr:row>12</xdr:row>
      <xdr:rowOff>232498</xdr:rowOff>
    </xdr:to>
    <xdr:pic>
      <xdr:nvPicPr>
        <xdr:cNvPr id="5" name="4 Imagen" descr="téléchargement.png">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8205818" y="2774756"/>
          <a:ext cx="816483" cy="4104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228600</xdr:colOff>
          <xdr:row>4</xdr:row>
          <xdr:rowOff>101600</xdr:rowOff>
        </xdr:from>
        <xdr:to>
          <xdr:col>10</xdr:col>
          <xdr:colOff>1765300</xdr:colOff>
          <xdr:row>5</xdr:row>
          <xdr:rowOff>127000</xdr:rowOff>
        </xdr:to>
        <xdr:sp macro="" textlink="">
          <xdr:nvSpPr>
            <xdr:cNvPr id="1062" name="CommandButton2" hidden="1">
              <a:extLst>
                <a:ext uri="{63B3BB69-23CF-44E3-9099-C40C66FF867C}">
                  <a14:compatExt spid="_x0000_s1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6</xdr:row>
          <xdr:rowOff>63500</xdr:rowOff>
        </xdr:from>
        <xdr:to>
          <xdr:col>10</xdr:col>
          <xdr:colOff>1778000</xdr:colOff>
          <xdr:row>7</xdr:row>
          <xdr:rowOff>177800</xdr:rowOff>
        </xdr:to>
        <xdr:sp macro="" textlink="">
          <xdr:nvSpPr>
            <xdr:cNvPr id="1063" name="CommandButton3" hidden="1">
              <a:extLst>
                <a:ext uri="{63B3BB69-23CF-44E3-9099-C40C66FF867C}">
                  <a14:compatExt spid="_x0000_s1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215900</xdr:colOff>
          <xdr:row>8</xdr:row>
          <xdr:rowOff>63500</xdr:rowOff>
        </xdr:from>
        <xdr:to>
          <xdr:col>10</xdr:col>
          <xdr:colOff>1752600</xdr:colOff>
          <xdr:row>9</xdr:row>
          <xdr:rowOff>177800</xdr:rowOff>
        </xdr:to>
        <xdr:sp macro="" textlink="">
          <xdr:nvSpPr>
            <xdr:cNvPr id="1065" name="CommandButton4" hidden="1">
              <a:extLst>
                <a:ext uri="{63B3BB69-23CF-44E3-9099-C40C66FF867C}">
                  <a14:compatExt spid="_x0000_s1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241300</xdr:colOff>
          <xdr:row>2</xdr:row>
          <xdr:rowOff>38100</xdr:rowOff>
        </xdr:from>
        <xdr:to>
          <xdr:col>10</xdr:col>
          <xdr:colOff>1778000</xdr:colOff>
          <xdr:row>2</xdr:row>
          <xdr:rowOff>381000</xdr:rowOff>
        </xdr:to>
        <xdr:sp macro="" textlink="">
          <xdr:nvSpPr>
            <xdr:cNvPr id="1066" name="CommandButton5" hidden="1">
              <a:extLst>
                <a:ext uri="{63B3BB69-23CF-44E3-9099-C40C66FF867C}">
                  <a14:compatExt spid="_x0000_s1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139700</xdr:colOff>
          <xdr:row>1</xdr:row>
          <xdr:rowOff>12700</xdr:rowOff>
        </xdr:from>
        <xdr:to>
          <xdr:col>10</xdr:col>
          <xdr:colOff>1841500</xdr:colOff>
          <xdr:row>12</xdr:row>
          <xdr:rowOff>292100</xdr:rowOff>
        </xdr:to>
        <xdr:sp macro="" textlink="">
          <xdr:nvSpPr>
            <xdr:cNvPr id="1067" name="Group Box 43" hidden="1">
              <a:extLst>
                <a:ext uri="{63B3BB69-23CF-44E3-9099-C40C66FF867C}">
                  <a14:compatExt spid="_x0000_s1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18288" rIns="0" bIns="0" anchor="t" upright="1"/>
            <a:lstStyle/>
            <a:p>
              <a:pPr algn="l" rtl="0">
                <a:defRPr sz="1000"/>
              </a:pPr>
              <a:r>
                <a:rPr lang="fr-FR" sz="800" b="0" i="0" u="none" strike="noStrike" baseline="0">
                  <a:solidFill>
                    <a:srgbClr val="000000"/>
                  </a:solidFill>
                  <a:latin typeface="Segoe UI"/>
                  <a:ea typeface="Segoe UI"/>
                  <a:cs typeface="Segoe UI"/>
                </a:rPr>
                <a:t>MENU PRINCIPAL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2</xdr:row>
          <xdr:rowOff>508000</xdr:rowOff>
        </xdr:from>
        <xdr:to>
          <xdr:col>10</xdr:col>
          <xdr:colOff>1765300</xdr:colOff>
          <xdr:row>3</xdr:row>
          <xdr:rowOff>406400</xdr:rowOff>
        </xdr:to>
        <xdr:sp macro="" textlink="">
          <xdr:nvSpPr>
            <xdr:cNvPr id="1068" name="CommandButton6" hidden="1">
              <a:extLst>
                <a:ext uri="{63B3BB69-23CF-44E3-9099-C40C66FF867C}">
                  <a14:compatExt spid="_x0000_s1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15875</xdr:colOff>
      <xdr:row>13</xdr:row>
      <xdr:rowOff>1922010</xdr:rowOff>
    </xdr:from>
    <xdr:to>
      <xdr:col>11</xdr:col>
      <xdr:colOff>0</xdr:colOff>
      <xdr:row>17</xdr:row>
      <xdr:rowOff>160819</xdr:rowOff>
    </xdr:to>
    <xdr:pic>
      <xdr:nvPicPr>
        <xdr:cNvPr id="6" name="Imagem 5"/>
        <xdr:cNvPicPr>
          <a:picLocks noChangeAspect="1"/>
        </xdr:cNvPicPr>
      </xdr:nvPicPr>
      <xdr:blipFill rotWithShape="1">
        <a:blip xmlns:r="http://schemas.openxmlformats.org/officeDocument/2006/relationships" r:embed="rId2">
          <a:duotone>
            <a:prstClr val="black"/>
            <a:srgbClr val="D9C3A5">
              <a:tint val="50000"/>
              <a:satMod val="180000"/>
            </a:srgbClr>
          </a:duotone>
        </a:blip>
        <a:srcRect l="725" r="1"/>
        <a:stretch/>
      </xdr:blipFill>
      <xdr:spPr>
        <a:xfrm>
          <a:off x="7286625" y="5263698"/>
          <a:ext cx="1952625" cy="1516996"/>
        </a:xfrm>
        <a:prstGeom prst="rect">
          <a:avLst/>
        </a:prstGeom>
      </xdr:spPr>
    </xdr:pic>
    <xdr:clientData/>
  </xdr:twoCellAnchor>
  <xdr:twoCellAnchor editAs="oneCell">
    <xdr:from>
      <xdr:col>10</xdr:col>
      <xdr:colOff>15875</xdr:colOff>
      <xdr:row>18</xdr:row>
      <xdr:rowOff>92014</xdr:rowOff>
    </xdr:from>
    <xdr:to>
      <xdr:col>11</xdr:col>
      <xdr:colOff>0</xdr:colOff>
      <xdr:row>20</xdr:row>
      <xdr:rowOff>436562</xdr:rowOff>
    </xdr:to>
    <xdr:pic>
      <xdr:nvPicPr>
        <xdr:cNvPr id="8" name="Imagem 7"/>
        <xdr:cNvPicPr>
          <a:picLocks noChangeAspect="1"/>
        </xdr:cNvPicPr>
      </xdr:nvPicPr>
      <xdr:blipFill>
        <a:blip xmlns:r="http://schemas.openxmlformats.org/officeDocument/2006/relationships" r:embed="rId3">
          <a:duotone>
            <a:prstClr val="black"/>
            <a:srgbClr val="D9C3A5">
              <a:tint val="50000"/>
              <a:satMod val="180000"/>
            </a:srgbClr>
          </a:duotone>
        </a:blip>
        <a:stretch>
          <a:fillRect/>
        </a:stretch>
      </xdr:blipFill>
      <xdr:spPr>
        <a:xfrm>
          <a:off x="7286625" y="6759514"/>
          <a:ext cx="1952625" cy="1408173"/>
        </a:xfrm>
        <a:prstGeom prst="rect">
          <a:avLst/>
        </a:prstGeom>
      </xdr:spPr>
    </xdr:pic>
    <xdr:clientData/>
  </xdr:twoCellAnchor>
  <xdr:twoCellAnchor editAs="oneCell">
    <xdr:from>
      <xdr:col>10</xdr:col>
      <xdr:colOff>15875</xdr:colOff>
      <xdr:row>20</xdr:row>
      <xdr:rowOff>431428</xdr:rowOff>
    </xdr:from>
    <xdr:to>
      <xdr:col>11</xdr:col>
      <xdr:colOff>0</xdr:colOff>
      <xdr:row>23</xdr:row>
      <xdr:rowOff>261372</xdr:rowOff>
    </xdr:to>
    <xdr:pic>
      <xdr:nvPicPr>
        <xdr:cNvPr id="9" name="Imagem 8"/>
        <xdr:cNvPicPr>
          <a:picLocks noChangeAspect="1"/>
        </xdr:cNvPicPr>
      </xdr:nvPicPr>
      <xdr:blipFill>
        <a:blip xmlns:r="http://schemas.openxmlformats.org/officeDocument/2006/relationships" r:embed="rId4">
          <a:duotone>
            <a:prstClr val="black"/>
            <a:srgbClr val="D9C3A5">
              <a:tint val="50000"/>
              <a:satMod val="180000"/>
            </a:srgbClr>
          </a:duotone>
        </a:blip>
        <a:stretch>
          <a:fillRect/>
        </a:stretch>
      </xdr:blipFill>
      <xdr:spPr>
        <a:xfrm>
          <a:off x="7286625" y="8162553"/>
          <a:ext cx="1952625" cy="1465069"/>
        </a:xfrm>
        <a:prstGeom prst="rect">
          <a:avLst/>
        </a:prstGeom>
      </xdr:spPr>
    </xdr:pic>
    <xdr:clientData/>
  </xdr:twoCellAnchor>
  <xdr:twoCellAnchor editAs="oneCell">
    <xdr:from>
      <xdr:col>10</xdr:col>
      <xdr:colOff>15875</xdr:colOff>
      <xdr:row>23</xdr:row>
      <xdr:rowOff>260602</xdr:rowOff>
    </xdr:from>
    <xdr:to>
      <xdr:col>11</xdr:col>
      <xdr:colOff>0</xdr:colOff>
      <xdr:row>27</xdr:row>
      <xdr:rowOff>0</xdr:rowOff>
    </xdr:to>
    <xdr:pic>
      <xdr:nvPicPr>
        <xdr:cNvPr id="18" name="Imagem 17"/>
        <xdr:cNvPicPr>
          <a:picLocks noChangeAspect="1"/>
        </xdr:cNvPicPr>
      </xdr:nvPicPr>
      <xdr:blipFill>
        <a:blip xmlns:r="http://schemas.openxmlformats.org/officeDocument/2006/relationships" r:embed="rId5">
          <a:duotone>
            <a:prstClr val="black"/>
            <a:srgbClr val="D9C3A5">
              <a:tint val="50000"/>
              <a:satMod val="180000"/>
            </a:srgbClr>
          </a:duotone>
          <a:extLst>
            <a:ext uri="{BEBA8EAE-BF5A-486C-A8C5-ECC9F3942E4B}">
              <a14:imgProps xmlns:a14="http://schemas.microsoft.com/office/drawing/2010/main">
                <a14:imgLayer r:embed="rId6">
                  <a14:imgEffect>
                    <a14:artisticPencilGrayscale/>
                  </a14:imgEffect>
                </a14:imgLayer>
              </a14:imgProps>
            </a:ext>
          </a:extLst>
        </a:blip>
        <a:stretch>
          <a:fillRect/>
        </a:stretch>
      </xdr:blipFill>
      <xdr:spPr>
        <a:xfrm>
          <a:off x="10239375" y="9309352"/>
          <a:ext cx="1968500" cy="1311023"/>
        </a:xfrm>
        <a:prstGeom prst="rect">
          <a:avLst/>
        </a:prstGeom>
      </xdr:spPr>
    </xdr:pic>
    <xdr:clientData/>
  </xdr:twoCellAnchor>
  <xdr:twoCellAnchor editAs="oneCell">
    <xdr:from>
      <xdr:col>7</xdr:col>
      <xdr:colOff>505363</xdr:colOff>
      <xdr:row>14</xdr:row>
      <xdr:rowOff>42196</xdr:rowOff>
    </xdr:from>
    <xdr:to>
      <xdr:col>8</xdr:col>
      <xdr:colOff>674940</xdr:colOff>
      <xdr:row>15</xdr:row>
      <xdr:rowOff>192915</xdr:rowOff>
    </xdr:to>
    <xdr:pic>
      <xdr:nvPicPr>
        <xdr:cNvPr id="19" name="4 Imagen" descr="téléchargement.png">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327519" y="5197602"/>
          <a:ext cx="824421" cy="412657"/>
        </a:xfrm>
        <a:prstGeom prst="rect">
          <a:avLst/>
        </a:prstGeom>
      </xdr:spPr>
    </xdr:pic>
    <xdr:clientData/>
  </xdr:twoCellAnchor>
  <xdr:twoCellAnchor editAs="oneCell">
    <xdr:from>
      <xdr:col>4</xdr:col>
      <xdr:colOff>62391</xdr:colOff>
      <xdr:row>14</xdr:row>
      <xdr:rowOff>36833</xdr:rowOff>
    </xdr:from>
    <xdr:to>
      <xdr:col>5</xdr:col>
      <xdr:colOff>222680</xdr:colOff>
      <xdr:row>15</xdr:row>
      <xdr:rowOff>210062</xdr:rowOff>
    </xdr:to>
    <xdr:pic>
      <xdr:nvPicPr>
        <xdr:cNvPr id="21" name="3 Imagen" descr="logoQPO.png">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7"/>
        <a:stretch>
          <a:fillRect/>
        </a:stretch>
      </xdr:blipFill>
      <xdr:spPr>
        <a:xfrm>
          <a:off x="3789047" y="5192239"/>
          <a:ext cx="767508" cy="435167"/>
        </a:xfrm>
        <a:prstGeom prst="rect">
          <a:avLst/>
        </a:prstGeom>
      </xdr:spPr>
    </xdr:pic>
    <xdr:clientData/>
  </xdr:twoCellAnchor>
  <xdr:twoCellAnchor editAs="oneCell">
    <xdr:from>
      <xdr:col>10</xdr:col>
      <xdr:colOff>21433</xdr:colOff>
      <xdr:row>23</xdr:row>
      <xdr:rowOff>300037</xdr:rowOff>
    </xdr:from>
    <xdr:to>
      <xdr:col>10</xdr:col>
      <xdr:colOff>352425</xdr:colOff>
      <xdr:row>24</xdr:row>
      <xdr:rowOff>97629</xdr:rowOff>
    </xdr:to>
    <xdr:pic>
      <xdr:nvPicPr>
        <xdr:cNvPr id="7" name="Imagem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279483" y="9672637"/>
          <a:ext cx="330992" cy="330992"/>
        </a:xfrm>
        <a:prstGeom prst="rect">
          <a:avLst/>
        </a:prstGeom>
      </xdr:spPr>
    </xdr:pic>
    <xdr:clientData/>
  </xdr:twoCellAnchor>
  <xdr:twoCellAnchor editAs="oneCell">
    <xdr:from>
      <xdr:col>5</xdr:col>
      <xdr:colOff>195309</xdr:colOff>
      <xdr:row>14</xdr:row>
      <xdr:rowOff>38100</xdr:rowOff>
    </xdr:from>
    <xdr:to>
      <xdr:col>5</xdr:col>
      <xdr:colOff>587750</xdr:colOff>
      <xdr:row>15</xdr:row>
      <xdr:rowOff>240169</xdr:rowOff>
    </xdr:to>
    <xdr:pic>
      <xdr:nvPicPr>
        <xdr:cNvPr id="22" name="Image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38709" y="5486400"/>
          <a:ext cx="392441" cy="459244"/>
        </a:xfrm>
        <a:prstGeom prst="rect">
          <a:avLst/>
        </a:prstGeom>
      </xdr:spPr>
    </xdr:pic>
    <xdr:clientData/>
  </xdr:twoCellAnchor>
  <xdr:twoCellAnchor editAs="oneCell">
    <xdr:from>
      <xdr:col>8</xdr:col>
      <xdr:colOff>254001</xdr:colOff>
      <xdr:row>7</xdr:row>
      <xdr:rowOff>187301</xdr:rowOff>
    </xdr:from>
    <xdr:to>
      <xdr:col>8</xdr:col>
      <xdr:colOff>687363</xdr:colOff>
      <xdr:row>9</xdr:row>
      <xdr:rowOff>213044</xdr:rowOff>
    </xdr:to>
    <xdr:pic>
      <xdr:nvPicPr>
        <xdr:cNvPr id="23" name="Imagem 22"/>
        <xdr:cNvPicPr>
          <a:picLocks noChangeAspect="1"/>
        </xdr:cNvPicPr>
      </xdr:nvPicPr>
      <xdr:blipFill>
        <a:blip xmlns:r="http://schemas.openxmlformats.org/officeDocument/2006/relationships" r:embed="rId10"/>
        <a:stretch>
          <a:fillRect/>
        </a:stretch>
      </xdr:blipFill>
      <xdr:spPr>
        <a:xfrm>
          <a:off x="6762751" y="2166384"/>
          <a:ext cx="433362" cy="491410"/>
        </a:xfrm>
        <a:prstGeom prst="rect">
          <a:avLst/>
        </a:prstGeom>
      </xdr:spPr>
    </xdr:pic>
    <xdr:clientData/>
  </xdr:twoCellAnchor>
  <xdr:twoCellAnchor editAs="oneCell">
    <xdr:from>
      <xdr:col>0</xdr:col>
      <xdr:colOff>158751</xdr:colOff>
      <xdr:row>2</xdr:row>
      <xdr:rowOff>405685</xdr:rowOff>
    </xdr:from>
    <xdr:to>
      <xdr:col>2</xdr:col>
      <xdr:colOff>74084</xdr:colOff>
      <xdr:row>4</xdr:row>
      <xdr:rowOff>302476</xdr:rowOff>
    </xdr:to>
    <xdr:pic>
      <xdr:nvPicPr>
        <xdr:cNvPr id="3" name="Imagem 2"/>
        <xdr:cNvPicPr>
          <a:picLocks noChangeAspect="1"/>
        </xdr:cNvPicPr>
      </xdr:nvPicPr>
      <xdr:blipFill>
        <a:blip xmlns:r="http://schemas.openxmlformats.org/officeDocument/2006/relationships" r:embed="rId11"/>
        <a:stretch>
          <a:fillRect/>
        </a:stretch>
      </xdr:blipFill>
      <xdr:spPr>
        <a:xfrm>
          <a:off x="158751" y="691435"/>
          <a:ext cx="1195916" cy="859874"/>
        </a:xfrm>
        <a:prstGeom prst="rect">
          <a:avLst/>
        </a:prstGeom>
      </xdr:spPr>
    </xdr:pic>
    <xdr:clientData/>
  </xdr:twoCellAnchor>
  <xdr:twoCellAnchor editAs="oneCell">
    <xdr:from>
      <xdr:col>0</xdr:col>
      <xdr:colOff>486834</xdr:colOff>
      <xdr:row>1</xdr:row>
      <xdr:rowOff>50320</xdr:rowOff>
    </xdr:from>
    <xdr:to>
      <xdr:col>1</xdr:col>
      <xdr:colOff>306916</xdr:colOff>
      <xdr:row>2</xdr:row>
      <xdr:rowOff>394935</xdr:rowOff>
    </xdr:to>
    <xdr:pic>
      <xdr:nvPicPr>
        <xdr:cNvPr id="4" name="Imagem 3"/>
        <xdr:cNvPicPr>
          <a:picLocks noChangeAspect="1"/>
        </xdr:cNvPicPr>
      </xdr:nvPicPr>
      <xdr:blipFill>
        <a:blip xmlns:r="http://schemas.openxmlformats.org/officeDocument/2006/relationships" r:embed="rId12"/>
        <a:stretch>
          <a:fillRect/>
        </a:stretch>
      </xdr:blipFill>
      <xdr:spPr>
        <a:xfrm>
          <a:off x="486834" y="198487"/>
          <a:ext cx="582082" cy="482198"/>
        </a:xfrm>
        <a:prstGeom prst="rect">
          <a:avLst/>
        </a:prstGeom>
      </xdr:spPr>
    </xdr:pic>
    <xdr:clientData/>
  </xdr:twoCellAnchor>
  <xdr:twoCellAnchor>
    <xdr:from>
      <xdr:col>10</xdr:col>
      <xdr:colOff>8466</xdr:colOff>
      <xdr:row>17</xdr:row>
      <xdr:rowOff>419099</xdr:rowOff>
    </xdr:from>
    <xdr:to>
      <xdr:col>10</xdr:col>
      <xdr:colOff>1942041</xdr:colOff>
      <xdr:row>18</xdr:row>
      <xdr:rowOff>85724</xdr:rowOff>
    </xdr:to>
    <xdr:sp macro="" textlink="">
      <xdr:nvSpPr>
        <xdr:cNvPr id="2" name="CaixaDeTexto 1"/>
        <xdr:cNvSpPr txBox="1"/>
      </xdr:nvSpPr>
      <xdr:spPr>
        <a:xfrm>
          <a:off x="7279216" y="6578599"/>
          <a:ext cx="1933575" cy="195792"/>
        </a:xfrm>
        <a:prstGeom prst="rect">
          <a:avLst/>
        </a:prstGeom>
        <a:solidFill>
          <a:srgbClr val="FFFFFF">
            <a:alpha val="52941"/>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solidFill>
                <a:srgbClr val="FF0000"/>
              </a:solidFill>
            </a:rPr>
            <a:t>Avoir les bons outils</a:t>
          </a:r>
        </a:p>
      </xdr:txBody>
    </xdr:sp>
    <xdr:clientData/>
  </xdr:twoCellAnchor>
  <xdr:twoCellAnchor>
    <xdr:from>
      <xdr:col>10</xdr:col>
      <xdr:colOff>9524</xdr:colOff>
      <xdr:row>20</xdr:row>
      <xdr:rowOff>223838</xdr:rowOff>
    </xdr:from>
    <xdr:to>
      <xdr:col>10</xdr:col>
      <xdr:colOff>1943099</xdr:colOff>
      <xdr:row>20</xdr:row>
      <xdr:rowOff>423863</xdr:rowOff>
    </xdr:to>
    <xdr:sp macro="" textlink="">
      <xdr:nvSpPr>
        <xdr:cNvPr id="24" name="CaixaDeTexto 23"/>
        <xdr:cNvSpPr txBox="1"/>
      </xdr:nvSpPr>
      <xdr:spPr>
        <a:xfrm>
          <a:off x="7280274" y="7954963"/>
          <a:ext cx="1933575" cy="200025"/>
        </a:xfrm>
        <a:prstGeom prst="rect">
          <a:avLst/>
        </a:prstGeom>
        <a:solidFill>
          <a:srgbClr val="FFFFFF">
            <a:alpha val="52941"/>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solidFill>
                <a:srgbClr val="FF0000"/>
              </a:solidFill>
            </a:rPr>
            <a:t>S'investir</a:t>
          </a:r>
          <a:r>
            <a:rPr lang="pt-BR" sz="1100" baseline="0">
              <a:solidFill>
                <a:srgbClr val="FF0000"/>
              </a:solidFill>
            </a:rPr>
            <a:t> dans son travail</a:t>
          </a:r>
          <a:endParaRPr lang="pt-BR" sz="1100">
            <a:solidFill>
              <a:srgbClr val="FF0000"/>
            </a:solidFill>
          </a:endParaRPr>
        </a:p>
      </xdr:txBody>
    </xdr:sp>
    <xdr:clientData/>
  </xdr:twoCellAnchor>
  <xdr:twoCellAnchor>
    <xdr:from>
      <xdr:col>10</xdr:col>
      <xdr:colOff>17991</xdr:colOff>
      <xdr:row>26</xdr:row>
      <xdr:rowOff>38099</xdr:rowOff>
    </xdr:from>
    <xdr:to>
      <xdr:col>10</xdr:col>
      <xdr:colOff>1951566</xdr:colOff>
      <xdr:row>26</xdr:row>
      <xdr:rowOff>238124</xdr:rowOff>
    </xdr:to>
    <xdr:sp macro="" textlink="">
      <xdr:nvSpPr>
        <xdr:cNvPr id="25" name="CaixaDeTexto 24"/>
        <xdr:cNvSpPr txBox="1"/>
      </xdr:nvSpPr>
      <xdr:spPr>
        <a:xfrm>
          <a:off x="7288741" y="10727266"/>
          <a:ext cx="1933575" cy="200025"/>
        </a:xfrm>
        <a:prstGeom prst="rect">
          <a:avLst/>
        </a:prstGeom>
        <a:solidFill>
          <a:srgbClr val="FFFFFF">
            <a:alpha val="52941"/>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solidFill>
                <a:srgbClr val="FF0000"/>
              </a:solidFill>
            </a:rPr>
            <a:t>Esprit d'équipe</a:t>
          </a:r>
        </a:p>
      </xdr:txBody>
    </xdr:sp>
    <xdr:clientData/>
  </xdr:twoCellAnchor>
  <xdr:twoCellAnchor>
    <xdr:from>
      <xdr:col>10</xdr:col>
      <xdr:colOff>9524</xdr:colOff>
      <xdr:row>23</xdr:row>
      <xdr:rowOff>47624</xdr:rowOff>
    </xdr:from>
    <xdr:to>
      <xdr:col>10</xdr:col>
      <xdr:colOff>1943099</xdr:colOff>
      <xdr:row>23</xdr:row>
      <xdr:rowOff>247649</xdr:rowOff>
    </xdr:to>
    <xdr:sp macro="" textlink="">
      <xdr:nvSpPr>
        <xdr:cNvPr id="26" name="CaixaDeTexto 25"/>
        <xdr:cNvSpPr txBox="1"/>
      </xdr:nvSpPr>
      <xdr:spPr>
        <a:xfrm>
          <a:off x="7267574" y="9420224"/>
          <a:ext cx="1933575" cy="200025"/>
        </a:xfrm>
        <a:prstGeom prst="rect">
          <a:avLst/>
        </a:prstGeom>
        <a:solidFill>
          <a:srgbClr val="FFFFFF">
            <a:alpha val="52941"/>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solidFill>
                <a:srgbClr val="FF0000"/>
              </a:solidFill>
            </a:rPr>
            <a:t>Tous</a:t>
          </a:r>
          <a:r>
            <a:rPr lang="pt-BR" sz="1100" baseline="0">
              <a:solidFill>
                <a:srgbClr val="FF0000"/>
              </a:solidFill>
            </a:rPr>
            <a:t> les détails comptent</a:t>
          </a:r>
          <a:endParaRPr lang="pt-BR" sz="1100">
            <a:solidFill>
              <a:srgbClr val="FF0000"/>
            </a:solidFill>
          </a:endParaRPr>
        </a:p>
      </xdr:txBody>
    </xdr:sp>
    <xdr:clientData/>
  </xdr:twoCellAnchor>
  <xdr:twoCellAnchor>
    <xdr:from>
      <xdr:col>10</xdr:col>
      <xdr:colOff>1829594</xdr:colOff>
      <xdr:row>13</xdr:row>
      <xdr:rowOff>1915581</xdr:rowOff>
    </xdr:from>
    <xdr:to>
      <xdr:col>11</xdr:col>
      <xdr:colOff>0</xdr:colOff>
      <xdr:row>26</xdr:row>
      <xdr:rowOff>243415</xdr:rowOff>
    </xdr:to>
    <xdr:sp macro="" textlink="">
      <xdr:nvSpPr>
        <xdr:cNvPr id="10" name="CaixaDeTexto 9"/>
        <xdr:cNvSpPr txBox="1"/>
      </xdr:nvSpPr>
      <xdr:spPr>
        <a:xfrm rot="16200000">
          <a:off x="6359921" y="8021504"/>
          <a:ext cx="5619751" cy="138906"/>
        </a:xfrm>
        <a:prstGeom prst="rect">
          <a:avLst/>
        </a:prstGeom>
        <a:solidFill>
          <a:srgbClr val="ED1C24">
            <a:alpha val="4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solidFill>
                <a:schemeClr val="bg1"/>
              </a:solidFill>
            </a:rPr>
            <a:t>Imagens</a:t>
          </a:r>
          <a:r>
            <a:rPr lang="pt-BR" sz="1100" baseline="0">
              <a:solidFill>
                <a:schemeClr val="bg1"/>
              </a:solidFill>
            </a:rPr>
            <a:t> du site de Canvas : https://www.canva.com</a:t>
          </a:r>
          <a:endParaRPr lang="pt-BR" sz="11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543985</xdr:colOff>
      <xdr:row>60</xdr:row>
      <xdr:rowOff>10583</xdr:rowOff>
    </xdr:from>
    <xdr:to>
      <xdr:col>4</xdr:col>
      <xdr:colOff>432251</xdr:colOff>
      <xdr:row>69</xdr:row>
      <xdr:rowOff>111125</xdr:rowOff>
    </xdr:to>
    <xdr:pic>
      <xdr:nvPicPr>
        <xdr:cNvPr id="5" name="Imagem 4"/>
        <xdr:cNvPicPr>
          <a:picLocks noChangeAspect="1"/>
        </xdr:cNvPicPr>
      </xdr:nvPicPr>
      <xdr:blipFill>
        <a:blip xmlns:r="http://schemas.openxmlformats.org/officeDocument/2006/relationships" r:embed="rId1"/>
        <a:stretch>
          <a:fillRect/>
        </a:stretch>
      </xdr:blipFill>
      <xdr:spPr>
        <a:xfrm>
          <a:off x="543985" y="6900333"/>
          <a:ext cx="5714391" cy="2815167"/>
        </a:xfrm>
        <a:prstGeom prst="rect">
          <a:avLst/>
        </a:prstGeom>
      </xdr:spPr>
    </xdr:pic>
    <xdr:clientData/>
  </xdr:twoCellAnchor>
  <xdr:twoCellAnchor editAs="oneCell">
    <xdr:from>
      <xdr:col>0</xdr:col>
      <xdr:colOff>392687</xdr:colOff>
      <xdr:row>1</xdr:row>
      <xdr:rowOff>21551</xdr:rowOff>
    </xdr:from>
    <xdr:to>
      <xdr:col>0</xdr:col>
      <xdr:colOff>855338</xdr:colOff>
      <xdr:row>2</xdr:row>
      <xdr:rowOff>190500</xdr:rowOff>
    </xdr:to>
    <xdr:pic>
      <xdr:nvPicPr>
        <xdr:cNvPr id="10" name="Imagem 9"/>
        <xdr:cNvPicPr>
          <a:picLocks noChangeAspect="1"/>
        </xdr:cNvPicPr>
      </xdr:nvPicPr>
      <xdr:blipFill>
        <a:blip xmlns:r="http://schemas.openxmlformats.org/officeDocument/2006/relationships" r:embed="rId2"/>
        <a:stretch>
          <a:fillRect/>
        </a:stretch>
      </xdr:blipFill>
      <xdr:spPr>
        <a:xfrm>
          <a:off x="392687" y="188239"/>
          <a:ext cx="462651" cy="383261"/>
        </a:xfrm>
        <a:prstGeom prst="rect">
          <a:avLst/>
        </a:prstGeom>
      </xdr:spPr>
    </xdr:pic>
    <xdr:clientData/>
  </xdr:twoCellAnchor>
  <xdr:twoCellAnchor editAs="oneCell">
    <xdr:from>
      <xdr:col>0</xdr:col>
      <xdr:colOff>95033</xdr:colOff>
      <xdr:row>2</xdr:row>
      <xdr:rowOff>189328</xdr:rowOff>
    </xdr:from>
    <xdr:to>
      <xdr:col>0</xdr:col>
      <xdr:colOff>1107281</xdr:colOff>
      <xdr:row>4</xdr:row>
      <xdr:rowOff>298018</xdr:rowOff>
    </xdr:to>
    <xdr:pic>
      <xdr:nvPicPr>
        <xdr:cNvPr id="11" name="Imagem 10"/>
        <xdr:cNvPicPr>
          <a:picLocks noChangeAspect="1"/>
        </xdr:cNvPicPr>
      </xdr:nvPicPr>
      <xdr:blipFill>
        <a:blip xmlns:r="http://schemas.openxmlformats.org/officeDocument/2006/relationships" r:embed="rId3"/>
        <a:stretch>
          <a:fillRect/>
        </a:stretch>
      </xdr:blipFill>
      <xdr:spPr>
        <a:xfrm>
          <a:off x="95033" y="570328"/>
          <a:ext cx="1012248" cy="727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xdr:colOff>
      <xdr:row>10</xdr:row>
      <xdr:rowOff>98469</xdr:rowOff>
    </xdr:from>
    <xdr:to>
      <xdr:col>8</xdr:col>
      <xdr:colOff>1884361</xdr:colOff>
      <xdr:row>19</xdr:row>
      <xdr:rowOff>159543</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47625</xdr:colOff>
      <xdr:row>6</xdr:row>
      <xdr:rowOff>47623</xdr:rowOff>
    </xdr:from>
    <xdr:to>
      <xdr:col>8</xdr:col>
      <xdr:colOff>1889125</xdr:colOff>
      <xdr:row>9</xdr:row>
      <xdr:rowOff>238124</xdr:rowOff>
    </xdr:to>
    <xdr:sp macro="" textlink="">
      <xdr:nvSpPr>
        <xdr:cNvPr id="7" name="Retângulo 6"/>
        <xdr:cNvSpPr/>
      </xdr:nvSpPr>
      <xdr:spPr>
        <a:xfrm flipV="1">
          <a:off x="6538232" y="1231444"/>
          <a:ext cx="1841500" cy="734787"/>
        </a:xfrm>
        <a:prstGeom prst="rect">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76200</xdr:colOff>
      <xdr:row>6</xdr:row>
      <xdr:rowOff>85725</xdr:rowOff>
    </xdr:from>
    <xdr:to>
      <xdr:col>8</xdr:col>
      <xdr:colOff>1835017</xdr:colOff>
      <xdr:row>9</xdr:row>
      <xdr:rowOff>190500</xdr:rowOff>
    </xdr:to>
    <xdr:pic>
      <xdr:nvPicPr>
        <xdr:cNvPr id="14" name="Imagem 13"/>
        <xdr:cNvPicPr>
          <a:picLocks noChangeAspect="1"/>
        </xdr:cNvPicPr>
      </xdr:nvPicPr>
      <xdr:blipFill>
        <a:blip xmlns:r="http://schemas.openxmlformats.org/officeDocument/2006/relationships" r:embed="rId2"/>
        <a:stretch>
          <a:fillRect/>
        </a:stretch>
      </xdr:blipFill>
      <xdr:spPr>
        <a:xfrm>
          <a:off x="6566807" y="1269546"/>
          <a:ext cx="1758817" cy="649061"/>
        </a:xfrm>
        <a:prstGeom prst="rect">
          <a:avLst/>
        </a:prstGeom>
      </xdr:spPr>
    </xdr:pic>
    <xdr:clientData/>
  </xdr:twoCellAnchor>
  <xdr:twoCellAnchor editAs="oneCell">
    <xdr:from>
      <xdr:col>1</xdr:col>
      <xdr:colOff>51956</xdr:colOff>
      <xdr:row>1</xdr:row>
      <xdr:rowOff>17318</xdr:rowOff>
    </xdr:from>
    <xdr:to>
      <xdr:col>1</xdr:col>
      <xdr:colOff>366650</xdr:colOff>
      <xdr:row>1</xdr:row>
      <xdr:rowOff>277091</xdr:rowOff>
    </xdr:to>
    <xdr:pic>
      <xdr:nvPicPr>
        <xdr:cNvPr id="9" name="Imagem 8"/>
        <xdr:cNvPicPr>
          <a:picLocks noChangeAspect="1"/>
        </xdr:cNvPicPr>
      </xdr:nvPicPr>
      <xdr:blipFill>
        <a:blip xmlns:r="http://schemas.openxmlformats.org/officeDocument/2006/relationships" r:embed="rId3"/>
        <a:stretch>
          <a:fillRect/>
        </a:stretch>
      </xdr:blipFill>
      <xdr:spPr>
        <a:xfrm>
          <a:off x="86592" y="207818"/>
          <a:ext cx="313583" cy="2597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31750</xdr:colOff>
      <xdr:row>15</xdr:row>
      <xdr:rowOff>10582</xdr:rowOff>
    </xdr:from>
    <xdr:to>
      <xdr:col>4</xdr:col>
      <xdr:colOff>1386416</xdr:colOff>
      <xdr:row>19</xdr:row>
      <xdr:rowOff>161924</xdr:rowOff>
    </xdr:to>
    <xdr:graphicFrame macro="">
      <xdr:nvGraphicFramePr>
        <xdr:cNvPr id="2" name="Chart 2">
          <a:extLst>
            <a:ext uri="{FF2B5EF4-FFF2-40B4-BE49-F238E27FC236}">
              <a16:creationId xmlns="" xmlns:a16="http://schemas.microsoft.com/office/drawing/2014/main" id="{00000000-0008-0000-0200-00003D232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114299</xdr:colOff>
      <xdr:row>10</xdr:row>
      <xdr:rowOff>660401</xdr:rowOff>
    </xdr:from>
    <xdr:to>
      <xdr:col>10</xdr:col>
      <xdr:colOff>133350</xdr:colOff>
      <xdr:row>18</xdr:row>
      <xdr:rowOff>387350</xdr:rowOff>
    </xdr:to>
    <xdr:graphicFrame macro="">
      <xdr:nvGraphicFramePr>
        <xdr:cNvPr id="3" name="Chart 2">
          <a:extLst>
            <a:ext uri="{FF2B5EF4-FFF2-40B4-BE49-F238E27FC236}">
              <a16:creationId xmlns="" xmlns:a16="http://schemas.microsoft.com/office/drawing/2014/main" id="{00000000-0008-0000-0200-00003E232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xdr:colOff>
      <xdr:row>8</xdr:row>
      <xdr:rowOff>238125</xdr:rowOff>
    </xdr:from>
    <xdr:to>
      <xdr:col>4</xdr:col>
      <xdr:colOff>1428750</xdr:colOff>
      <xdr:row>12</xdr:row>
      <xdr:rowOff>28575</xdr:rowOff>
    </xdr:to>
    <xdr:graphicFrame macro="">
      <xdr:nvGraphicFramePr>
        <xdr:cNvPr id="4" name="Chart 2">
          <a:extLst>
            <a:ext uri="{FF2B5EF4-FFF2-40B4-BE49-F238E27FC236}">
              <a16:creationId xmlns="" xmlns:a16="http://schemas.microsoft.com/office/drawing/2014/main" id="{00000000-0008-0000-0200-00003F232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9525</xdr:colOff>
      <xdr:row>23</xdr:row>
      <xdr:rowOff>9524</xdr:rowOff>
    </xdr:from>
    <xdr:to>
      <xdr:col>5</xdr:col>
      <xdr:colOff>1117601</xdr:colOff>
      <xdr:row>28</xdr:row>
      <xdr:rowOff>841374</xdr:rowOff>
    </xdr:to>
    <xdr:graphicFrame macro="">
      <xdr:nvGraphicFramePr>
        <xdr:cNvPr id="5" name="Chart 2">
          <a:extLst>
            <a:ext uri="{FF2B5EF4-FFF2-40B4-BE49-F238E27FC236}">
              <a16:creationId xmlns="" xmlns:a16="http://schemas.microsoft.com/office/drawing/2014/main" id="{00000000-0008-0000-0200-000040232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74084</xdr:colOff>
      <xdr:row>7</xdr:row>
      <xdr:rowOff>10583</xdr:rowOff>
    </xdr:from>
    <xdr:to>
      <xdr:col>1</xdr:col>
      <xdr:colOff>387667</xdr:colOff>
      <xdr:row>8</xdr:row>
      <xdr:rowOff>481</xdr:rowOff>
    </xdr:to>
    <xdr:pic>
      <xdr:nvPicPr>
        <xdr:cNvPr id="15" name="Imagem 14"/>
        <xdr:cNvPicPr>
          <a:picLocks noChangeAspect="1"/>
        </xdr:cNvPicPr>
      </xdr:nvPicPr>
      <xdr:blipFill>
        <a:blip xmlns:r="http://schemas.openxmlformats.org/officeDocument/2006/relationships" r:embed="rId5"/>
        <a:stretch>
          <a:fillRect/>
        </a:stretch>
      </xdr:blipFill>
      <xdr:spPr>
        <a:xfrm>
          <a:off x="116417" y="1238250"/>
          <a:ext cx="313583" cy="259773"/>
        </a:xfrm>
        <a:prstGeom prst="rect">
          <a:avLst/>
        </a:prstGeom>
      </xdr:spPr>
    </xdr:pic>
    <xdr:clientData/>
  </xdr:twoCellAnchor>
  <xdr:twoCellAnchor editAs="oneCell">
    <xdr:from>
      <xdr:col>1</xdr:col>
      <xdr:colOff>31749</xdr:colOff>
      <xdr:row>21</xdr:row>
      <xdr:rowOff>10583</xdr:rowOff>
    </xdr:from>
    <xdr:to>
      <xdr:col>1</xdr:col>
      <xdr:colOff>345332</xdr:colOff>
      <xdr:row>21</xdr:row>
      <xdr:rowOff>270356</xdr:rowOff>
    </xdr:to>
    <xdr:pic>
      <xdr:nvPicPr>
        <xdr:cNvPr id="16" name="Imagem 15"/>
        <xdr:cNvPicPr>
          <a:picLocks noChangeAspect="1"/>
        </xdr:cNvPicPr>
      </xdr:nvPicPr>
      <xdr:blipFill>
        <a:blip xmlns:r="http://schemas.openxmlformats.org/officeDocument/2006/relationships" r:embed="rId5"/>
        <a:stretch>
          <a:fillRect/>
        </a:stretch>
      </xdr:blipFill>
      <xdr:spPr>
        <a:xfrm>
          <a:off x="74082" y="6201833"/>
          <a:ext cx="313583" cy="259773"/>
        </a:xfrm>
        <a:prstGeom prst="rect">
          <a:avLst/>
        </a:prstGeom>
      </xdr:spPr>
    </xdr:pic>
    <xdr:clientData/>
  </xdr:twoCellAnchor>
  <xdr:twoCellAnchor editAs="oneCell">
    <xdr:from>
      <xdr:col>1</xdr:col>
      <xdr:colOff>21166</xdr:colOff>
      <xdr:row>30</xdr:row>
      <xdr:rowOff>10583</xdr:rowOff>
    </xdr:from>
    <xdr:to>
      <xdr:col>1</xdr:col>
      <xdr:colOff>334749</xdr:colOff>
      <xdr:row>31</xdr:row>
      <xdr:rowOff>481</xdr:rowOff>
    </xdr:to>
    <xdr:pic>
      <xdr:nvPicPr>
        <xdr:cNvPr id="17" name="Imagem 16"/>
        <xdr:cNvPicPr>
          <a:picLocks noChangeAspect="1"/>
        </xdr:cNvPicPr>
      </xdr:nvPicPr>
      <xdr:blipFill>
        <a:blip xmlns:r="http://schemas.openxmlformats.org/officeDocument/2006/relationships" r:embed="rId5"/>
        <a:stretch>
          <a:fillRect/>
        </a:stretch>
      </xdr:blipFill>
      <xdr:spPr>
        <a:xfrm>
          <a:off x="63499" y="11588750"/>
          <a:ext cx="313583" cy="2597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123825</xdr:colOff>
      <xdr:row>9</xdr:row>
      <xdr:rowOff>304800</xdr:rowOff>
    </xdr:from>
    <xdr:to>
      <xdr:col>5</xdr:col>
      <xdr:colOff>684878</xdr:colOff>
      <xdr:row>15</xdr:row>
      <xdr:rowOff>38100</xdr:rowOff>
    </xdr:to>
    <xdr:graphicFrame macro="">
      <xdr:nvGraphicFramePr>
        <xdr:cNvPr id="3114736" name="Chart 2">
          <a:extLst>
            <a:ext uri="{FF2B5EF4-FFF2-40B4-BE49-F238E27FC236}">
              <a16:creationId xmlns="" xmlns:a16="http://schemas.microsoft.com/office/drawing/2014/main" id="{00000000-0008-0000-0300-0000F0862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219075</xdr:colOff>
      <xdr:row>18</xdr:row>
      <xdr:rowOff>390525</xdr:rowOff>
    </xdr:from>
    <xdr:to>
      <xdr:col>5</xdr:col>
      <xdr:colOff>637253</xdr:colOff>
      <xdr:row>25</xdr:row>
      <xdr:rowOff>162721</xdr:rowOff>
    </xdr:to>
    <xdr:graphicFrame macro="">
      <xdr:nvGraphicFramePr>
        <xdr:cNvPr id="3114737" name="Chart 2">
          <a:extLst>
            <a:ext uri="{FF2B5EF4-FFF2-40B4-BE49-F238E27FC236}">
              <a16:creationId xmlns="" xmlns:a16="http://schemas.microsoft.com/office/drawing/2014/main" id="{00000000-0008-0000-0300-0000F1862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460375</xdr:colOff>
      <xdr:row>27</xdr:row>
      <xdr:rowOff>571500</xdr:rowOff>
    </xdr:from>
    <xdr:to>
      <xdr:col>5</xdr:col>
      <xdr:colOff>878553</xdr:colOff>
      <xdr:row>34</xdr:row>
      <xdr:rowOff>185472</xdr:rowOff>
    </xdr:to>
    <xdr:graphicFrame macro="">
      <xdr:nvGraphicFramePr>
        <xdr:cNvPr id="25" name="Chart 2">
          <a:extLst>
            <a:ext uri="{FF2B5EF4-FFF2-40B4-BE49-F238E27FC236}">
              <a16:creationId xmlns="" xmlns:a16="http://schemas.microsoft.com/office/drawing/2014/main" id="{00000000-0008-0000-0300-0000F1862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13607</xdr:colOff>
      <xdr:row>7</xdr:row>
      <xdr:rowOff>0</xdr:rowOff>
    </xdr:from>
    <xdr:to>
      <xdr:col>1</xdr:col>
      <xdr:colOff>381000</xdr:colOff>
      <xdr:row>8</xdr:row>
      <xdr:rowOff>4992</xdr:rowOff>
    </xdr:to>
    <xdr:pic>
      <xdr:nvPicPr>
        <xdr:cNvPr id="15" name="Imagem 14"/>
        <xdr:cNvPicPr>
          <a:picLocks noChangeAspect="1"/>
        </xdr:cNvPicPr>
      </xdr:nvPicPr>
      <xdr:blipFill>
        <a:blip xmlns:r="http://schemas.openxmlformats.org/officeDocument/2006/relationships" r:embed="rId4"/>
        <a:stretch>
          <a:fillRect/>
        </a:stretch>
      </xdr:blipFill>
      <xdr:spPr>
        <a:xfrm>
          <a:off x="40821" y="1292679"/>
          <a:ext cx="367393" cy="304349"/>
        </a:xfrm>
        <a:prstGeom prst="rect">
          <a:avLst/>
        </a:prstGeom>
      </xdr:spPr>
    </xdr:pic>
    <xdr:clientData/>
  </xdr:twoCellAnchor>
  <xdr:twoCellAnchor editAs="oneCell">
    <xdr:from>
      <xdr:col>1</xdr:col>
      <xdr:colOff>16330</xdr:colOff>
      <xdr:row>16</xdr:row>
      <xdr:rowOff>2722</xdr:rowOff>
    </xdr:from>
    <xdr:to>
      <xdr:col>1</xdr:col>
      <xdr:colOff>383723</xdr:colOff>
      <xdr:row>17</xdr:row>
      <xdr:rowOff>7714</xdr:rowOff>
    </xdr:to>
    <xdr:pic>
      <xdr:nvPicPr>
        <xdr:cNvPr id="16" name="Imagem 15"/>
        <xdr:cNvPicPr>
          <a:picLocks noChangeAspect="1"/>
        </xdr:cNvPicPr>
      </xdr:nvPicPr>
      <xdr:blipFill>
        <a:blip xmlns:r="http://schemas.openxmlformats.org/officeDocument/2006/relationships" r:embed="rId4"/>
        <a:stretch>
          <a:fillRect/>
        </a:stretch>
      </xdr:blipFill>
      <xdr:spPr>
        <a:xfrm>
          <a:off x="43544" y="6180365"/>
          <a:ext cx="367393" cy="304349"/>
        </a:xfrm>
        <a:prstGeom prst="rect">
          <a:avLst/>
        </a:prstGeom>
      </xdr:spPr>
    </xdr:pic>
    <xdr:clientData/>
  </xdr:twoCellAnchor>
  <xdr:twoCellAnchor editAs="oneCell">
    <xdr:from>
      <xdr:col>1</xdr:col>
      <xdr:colOff>0</xdr:colOff>
      <xdr:row>25</xdr:row>
      <xdr:rowOff>0</xdr:rowOff>
    </xdr:from>
    <xdr:to>
      <xdr:col>1</xdr:col>
      <xdr:colOff>367393</xdr:colOff>
      <xdr:row>26</xdr:row>
      <xdr:rowOff>4991</xdr:rowOff>
    </xdr:to>
    <xdr:pic>
      <xdr:nvPicPr>
        <xdr:cNvPr id="17" name="Imagem 16"/>
        <xdr:cNvPicPr>
          <a:picLocks noChangeAspect="1"/>
        </xdr:cNvPicPr>
      </xdr:nvPicPr>
      <xdr:blipFill>
        <a:blip xmlns:r="http://schemas.openxmlformats.org/officeDocument/2006/relationships" r:embed="rId4"/>
        <a:stretch>
          <a:fillRect/>
        </a:stretch>
      </xdr:blipFill>
      <xdr:spPr>
        <a:xfrm>
          <a:off x="27214" y="11375571"/>
          <a:ext cx="367393" cy="304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189635</xdr:colOff>
      <xdr:row>1</xdr:row>
      <xdr:rowOff>216241</xdr:rowOff>
    </xdr:from>
    <xdr:to>
      <xdr:col>1</xdr:col>
      <xdr:colOff>81581</xdr:colOff>
      <xdr:row>2</xdr:row>
      <xdr:rowOff>304347</xdr:rowOff>
    </xdr:to>
    <xdr:pic>
      <xdr:nvPicPr>
        <xdr:cNvPr id="5" name="Imagem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55" r="18876"/>
        <a:stretch/>
      </xdr:blipFill>
      <xdr:spPr bwMode="auto">
        <a:xfrm>
          <a:off x="189635" y="406741"/>
          <a:ext cx="505779" cy="405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742328</xdr:colOff>
      <xdr:row>7</xdr:row>
      <xdr:rowOff>111196</xdr:rowOff>
    </xdr:from>
    <xdr:to>
      <xdr:col>5</xdr:col>
      <xdr:colOff>1427986</xdr:colOff>
      <xdr:row>7</xdr:row>
      <xdr:rowOff>452270</xdr:rowOff>
    </xdr:to>
    <xdr:pic>
      <xdr:nvPicPr>
        <xdr:cNvPr id="8" name="4 Imagen" descr="téléchargement.png">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5219078" y="1899779"/>
          <a:ext cx="685658" cy="341074"/>
        </a:xfrm>
        <a:prstGeom prst="rect">
          <a:avLst/>
        </a:prstGeom>
      </xdr:spPr>
    </xdr:pic>
    <xdr:clientData/>
  </xdr:twoCellAnchor>
  <xdr:twoCellAnchor editAs="oneCell">
    <xdr:from>
      <xdr:col>0</xdr:col>
      <xdr:colOff>74084</xdr:colOff>
      <xdr:row>7</xdr:row>
      <xdr:rowOff>105831</xdr:rowOff>
    </xdr:from>
    <xdr:to>
      <xdr:col>1</xdr:col>
      <xdr:colOff>104148</xdr:colOff>
      <xdr:row>7</xdr:row>
      <xdr:rowOff>465665</xdr:rowOff>
    </xdr:to>
    <xdr:pic>
      <xdr:nvPicPr>
        <xdr:cNvPr id="9" name="3 Imagen" descr="logoQPO.png">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4084" y="1894414"/>
          <a:ext cx="643897" cy="359834"/>
        </a:xfrm>
        <a:prstGeom prst="rect">
          <a:avLst/>
        </a:prstGeom>
      </xdr:spPr>
    </xdr:pic>
    <xdr:clientData/>
  </xdr:twoCellAnchor>
  <xdr:twoCellAnchor editAs="oneCell">
    <xdr:from>
      <xdr:col>1</xdr:col>
      <xdr:colOff>121227</xdr:colOff>
      <xdr:row>7</xdr:row>
      <xdr:rowOff>31584</xdr:rowOff>
    </xdr:from>
    <xdr:to>
      <xdr:col>1</xdr:col>
      <xdr:colOff>560916</xdr:colOff>
      <xdr:row>7</xdr:row>
      <xdr:rowOff>555393</xdr:rowOff>
    </xdr:to>
    <xdr:pic>
      <xdr:nvPicPr>
        <xdr:cNvPr id="13" name="Imag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5060" y="1619084"/>
          <a:ext cx="439689" cy="523809"/>
        </a:xfrm>
        <a:prstGeom prst="rect">
          <a:avLst/>
        </a:prstGeom>
      </xdr:spPr>
    </xdr:pic>
    <xdr:clientData/>
  </xdr:twoCellAnchor>
  <xdr:twoCellAnchor editAs="oneCell">
    <xdr:from>
      <xdr:col>0</xdr:col>
      <xdr:colOff>331106</xdr:colOff>
      <xdr:row>1</xdr:row>
      <xdr:rowOff>13391</xdr:rowOff>
    </xdr:from>
    <xdr:to>
      <xdr:col>0</xdr:col>
      <xdr:colOff>594178</xdr:colOff>
      <xdr:row>1</xdr:row>
      <xdr:rowOff>231321</xdr:rowOff>
    </xdr:to>
    <xdr:pic>
      <xdr:nvPicPr>
        <xdr:cNvPr id="14" name="Imagem 13"/>
        <xdr:cNvPicPr>
          <a:picLocks noChangeAspect="1"/>
        </xdr:cNvPicPr>
      </xdr:nvPicPr>
      <xdr:blipFill>
        <a:blip xmlns:r="http://schemas.openxmlformats.org/officeDocument/2006/relationships" r:embed="rId5"/>
        <a:stretch>
          <a:fillRect/>
        </a:stretch>
      </xdr:blipFill>
      <xdr:spPr>
        <a:xfrm>
          <a:off x="331106" y="203891"/>
          <a:ext cx="263072" cy="217930"/>
        </a:xfrm>
        <a:prstGeom prst="rect">
          <a:avLst/>
        </a:prstGeom>
      </xdr:spPr>
    </xdr:pic>
    <xdr:clientData/>
  </xdr:twoCellAnchor>
  <xdr:twoCellAnchor editAs="oneCell">
    <xdr:from>
      <xdr:col>5</xdr:col>
      <xdr:colOff>1011190</xdr:colOff>
      <xdr:row>32</xdr:row>
      <xdr:rowOff>272280</xdr:rowOff>
    </xdr:from>
    <xdr:to>
      <xdr:col>5</xdr:col>
      <xdr:colOff>1444552</xdr:colOff>
      <xdr:row>34</xdr:row>
      <xdr:rowOff>175833</xdr:rowOff>
    </xdr:to>
    <xdr:pic>
      <xdr:nvPicPr>
        <xdr:cNvPr id="16" name="Imagem 15"/>
        <xdr:cNvPicPr>
          <a:picLocks noChangeAspect="1"/>
        </xdr:cNvPicPr>
      </xdr:nvPicPr>
      <xdr:blipFill>
        <a:blip xmlns:r="http://schemas.openxmlformats.org/officeDocument/2006/relationships" r:embed="rId6"/>
        <a:stretch>
          <a:fillRect/>
        </a:stretch>
      </xdr:blipFill>
      <xdr:spPr>
        <a:xfrm>
          <a:off x="5487940" y="9278697"/>
          <a:ext cx="433362" cy="5068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4" Type="http://schemas.openxmlformats.org/officeDocument/2006/relationships/ctrlProp" Target="../ctrlProps/ctrlProp1.xml"/><Relationship Id="rId5" Type="http://schemas.openxmlformats.org/officeDocument/2006/relationships/comments" Target="../comments1.xml"/><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printerSettings" Target="../printerSettings/printerSettings3.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theme="7" tint="-0.499984740745262"/>
    <pageSetUpPr fitToPage="1"/>
  </sheetPr>
  <dimension ref="A1:AJ44"/>
  <sheetViews>
    <sheetView tabSelected="1" zoomScale="110" zoomScaleNormal="110" zoomScaleSheetLayoutView="110" zoomScalePageLayoutView="50" workbookViewId="0">
      <selection activeCell="A24" sqref="A24:B24"/>
    </sheetView>
  </sheetViews>
  <sheetFormatPr baseColWidth="10" defaultColWidth="11" defaultRowHeight="11" x14ac:dyDescent="0.15"/>
  <cols>
    <col min="1" max="1" width="11.5" style="258" customWidth="1"/>
    <col min="2" max="2" width="7.6640625" style="258" customWidth="1"/>
    <col min="3" max="4" width="18.5" style="258" customWidth="1"/>
    <col min="5" max="5" width="9.1640625" style="258" bestFit="1" customWidth="1"/>
    <col min="6" max="6" width="9" style="258" bestFit="1" customWidth="1"/>
    <col min="7" max="7" width="13.5" style="258" customWidth="1"/>
    <col min="8" max="8" width="9.83203125" style="258" customWidth="1"/>
    <col min="9" max="9" width="11.1640625" style="258" customWidth="1"/>
    <col min="10" max="10" width="0.33203125" style="105" customWidth="1"/>
    <col min="11" max="11" width="29.5" style="105" customWidth="1"/>
    <col min="12" max="12" width="49.83203125" style="105" customWidth="1"/>
    <col min="13" max="13" width="49.1640625" style="256" customWidth="1"/>
    <col min="14" max="14" width="23.6640625" style="256" customWidth="1"/>
    <col min="15" max="15" width="11.83203125" style="256" customWidth="1"/>
    <col min="16" max="16" width="11" style="253" customWidth="1"/>
    <col min="17" max="17" width="11.83203125" style="253" customWidth="1"/>
    <col min="18" max="20" width="11" style="253"/>
    <col min="21" max="36" width="11" style="246"/>
    <col min="37" max="16384" width="11" style="245"/>
  </cols>
  <sheetData>
    <row r="1" spans="1:36" s="107" customFormat="1" ht="12" customHeight="1" x14ac:dyDescent="0.15">
      <c r="A1" s="98" t="s">
        <v>71</v>
      </c>
      <c r="B1" s="99"/>
      <c r="C1" s="99"/>
      <c r="D1" s="100"/>
      <c r="E1" s="101"/>
      <c r="F1" s="99"/>
      <c r="G1" s="102"/>
      <c r="H1" s="103"/>
      <c r="I1" s="104" t="s">
        <v>198</v>
      </c>
      <c r="J1" s="105"/>
      <c r="K1" s="106"/>
      <c r="L1" s="105"/>
      <c r="M1" s="250"/>
      <c r="N1" s="251"/>
      <c r="O1" s="252"/>
      <c r="P1" s="253"/>
      <c r="Q1" s="253"/>
      <c r="R1" s="253"/>
      <c r="S1" s="253"/>
      <c r="T1" s="253"/>
      <c r="U1" s="246"/>
      <c r="V1" s="246"/>
      <c r="W1" s="246"/>
      <c r="X1" s="246"/>
      <c r="Y1" s="246"/>
      <c r="Z1" s="246"/>
      <c r="AA1" s="246"/>
      <c r="AB1" s="246"/>
      <c r="AC1" s="246"/>
      <c r="AD1" s="246"/>
      <c r="AE1" s="246"/>
      <c r="AF1" s="246"/>
      <c r="AG1" s="246"/>
      <c r="AH1" s="246"/>
      <c r="AI1" s="246"/>
      <c r="AJ1" s="246"/>
    </row>
    <row r="2" spans="1:36" s="107" customFormat="1" ht="10.5" customHeight="1" x14ac:dyDescent="0.15">
      <c r="A2" s="108"/>
      <c r="B2" s="413" t="s">
        <v>233</v>
      </c>
      <c r="C2" s="413"/>
      <c r="D2" s="413"/>
      <c r="E2" s="413"/>
      <c r="F2" s="413"/>
      <c r="G2" s="413"/>
      <c r="H2" s="413"/>
      <c r="I2" s="413"/>
      <c r="J2" s="105"/>
      <c r="K2" s="106"/>
      <c r="L2" s="105"/>
      <c r="M2" s="252"/>
      <c r="N2" s="252"/>
      <c r="O2" s="252"/>
      <c r="P2" s="253"/>
      <c r="Q2" s="253"/>
      <c r="R2" s="253"/>
      <c r="S2" s="253"/>
      <c r="T2" s="253"/>
      <c r="U2" s="246"/>
      <c r="V2" s="246"/>
      <c r="W2" s="246"/>
      <c r="X2" s="246"/>
      <c r="Y2" s="246"/>
      <c r="Z2" s="246"/>
      <c r="AA2" s="246"/>
      <c r="AB2" s="246"/>
      <c r="AC2" s="246"/>
      <c r="AD2" s="246"/>
      <c r="AE2" s="246"/>
      <c r="AF2" s="246"/>
      <c r="AG2" s="246"/>
      <c r="AH2" s="246"/>
      <c r="AI2" s="246"/>
      <c r="AJ2" s="246"/>
    </row>
    <row r="3" spans="1:36" s="107" customFormat="1" ht="41.25" customHeight="1" x14ac:dyDescent="0.2">
      <c r="A3" s="108"/>
      <c r="B3" s="414" t="s">
        <v>136</v>
      </c>
      <c r="C3" s="414"/>
      <c r="D3" s="414"/>
      <c r="E3" s="414"/>
      <c r="F3" s="414"/>
      <c r="G3" s="414"/>
      <c r="H3" s="414"/>
      <c r="I3" s="414"/>
      <c r="J3" s="105"/>
      <c r="K3" s="106"/>
      <c r="L3" s="105"/>
      <c r="M3" s="254"/>
      <c r="N3" s="252"/>
      <c r="O3" s="252"/>
      <c r="P3" s="253"/>
      <c r="Q3" s="253"/>
      <c r="R3" s="253"/>
      <c r="S3" s="253"/>
      <c r="T3" s="253"/>
      <c r="U3" s="246"/>
      <c r="V3" s="246"/>
      <c r="W3" s="246"/>
      <c r="X3" s="246"/>
      <c r="Y3" s="246"/>
      <c r="Z3" s="246"/>
      <c r="AA3" s="246"/>
      <c r="AB3" s="246"/>
      <c r="AC3" s="246"/>
      <c r="AD3" s="246"/>
      <c r="AE3" s="246"/>
      <c r="AF3" s="246"/>
      <c r="AG3" s="246"/>
      <c r="AH3" s="246"/>
      <c r="AI3" s="246"/>
      <c r="AJ3" s="246"/>
    </row>
    <row r="4" spans="1:36" s="107" customFormat="1" ht="33.75" customHeight="1" x14ac:dyDescent="0.15">
      <c r="A4" s="108"/>
      <c r="B4" s="416" t="str">
        <f>"- LA QUALITÉ POUR PERFORMER -"</f>
        <v>- LA QUALITÉ POUR PERFORMER -</v>
      </c>
      <c r="C4" s="417"/>
      <c r="D4" s="417"/>
      <c r="E4" s="417"/>
      <c r="F4" s="417"/>
      <c r="G4" s="417"/>
      <c r="H4" s="417"/>
      <c r="I4" s="417"/>
      <c r="J4" s="105"/>
      <c r="K4" s="106"/>
      <c r="L4" s="105"/>
      <c r="M4" s="252"/>
      <c r="N4" s="252"/>
      <c r="O4" s="252"/>
      <c r="P4" s="253"/>
      <c r="Q4" s="253"/>
      <c r="R4" s="253"/>
      <c r="S4" s="253"/>
      <c r="T4" s="253"/>
      <c r="U4" s="246"/>
      <c r="V4" s="246"/>
      <c r="W4" s="246"/>
      <c r="X4" s="246"/>
      <c r="Y4" s="246"/>
      <c r="Z4" s="246"/>
      <c r="AA4" s="246"/>
      <c r="AB4" s="246"/>
      <c r="AC4" s="246"/>
      <c r="AD4" s="246"/>
      <c r="AE4" s="246"/>
      <c r="AF4" s="246"/>
      <c r="AG4" s="246"/>
      <c r="AH4" s="246"/>
      <c r="AI4" s="246"/>
      <c r="AJ4" s="246"/>
    </row>
    <row r="5" spans="1:36" s="107" customFormat="1" ht="25.5" customHeight="1" x14ac:dyDescent="0.15">
      <c r="A5" s="109"/>
      <c r="B5" s="413" t="s">
        <v>137</v>
      </c>
      <c r="C5" s="415"/>
      <c r="D5" s="415"/>
      <c r="E5" s="415"/>
      <c r="F5" s="415"/>
      <c r="G5" s="415"/>
      <c r="H5" s="415"/>
      <c r="I5" s="415"/>
      <c r="J5" s="105"/>
      <c r="K5" s="106"/>
      <c r="L5" s="105"/>
      <c r="M5" s="252"/>
      <c r="N5" s="252"/>
      <c r="O5" s="252"/>
      <c r="P5" s="253"/>
      <c r="Q5" s="253"/>
      <c r="R5" s="253"/>
      <c r="S5" s="253"/>
      <c r="T5" s="253"/>
      <c r="U5" s="246"/>
      <c r="V5" s="246"/>
      <c r="W5" s="246"/>
      <c r="X5" s="246"/>
      <c r="Y5" s="246"/>
      <c r="Z5" s="246"/>
      <c r="AA5" s="246"/>
      <c r="AB5" s="246"/>
      <c r="AC5" s="246"/>
      <c r="AD5" s="246"/>
      <c r="AE5" s="246"/>
      <c r="AF5" s="246"/>
      <c r="AG5" s="246"/>
      <c r="AH5" s="246"/>
      <c r="AI5" s="246"/>
      <c r="AJ5" s="246"/>
    </row>
    <row r="6" spans="1:36" s="107" customFormat="1" ht="14" customHeight="1" x14ac:dyDescent="0.15">
      <c r="A6" s="422" t="s">
        <v>138</v>
      </c>
      <c r="B6" s="423"/>
      <c r="C6" s="423"/>
      <c r="D6" s="423"/>
      <c r="E6" s="423"/>
      <c r="F6" s="423"/>
      <c r="G6" s="423"/>
      <c r="H6" s="423"/>
      <c r="I6" s="423"/>
      <c r="J6" s="105"/>
      <c r="K6" s="106"/>
      <c r="L6" s="105"/>
      <c r="M6" s="252"/>
      <c r="N6" s="252"/>
      <c r="O6" s="252"/>
      <c r="P6" s="253"/>
      <c r="Q6" s="253"/>
      <c r="R6" s="253"/>
      <c r="S6" s="253"/>
      <c r="T6" s="253"/>
      <c r="U6" s="246"/>
      <c r="V6" s="246"/>
      <c r="W6" s="246"/>
      <c r="X6" s="246"/>
      <c r="Y6" s="246"/>
      <c r="Z6" s="246"/>
      <c r="AA6" s="246"/>
      <c r="AB6" s="246"/>
      <c r="AC6" s="246"/>
      <c r="AD6" s="246"/>
      <c r="AE6" s="246"/>
      <c r="AF6" s="246"/>
      <c r="AG6" s="246"/>
      <c r="AH6" s="246"/>
      <c r="AI6" s="246"/>
      <c r="AJ6" s="246"/>
    </row>
    <row r="7" spans="1:36" s="107" customFormat="1" ht="18" customHeight="1" x14ac:dyDescent="0.15">
      <c r="A7" s="446" t="s">
        <v>0</v>
      </c>
      <c r="B7" s="447"/>
      <c r="C7" s="447"/>
      <c r="D7" s="448" t="s">
        <v>195</v>
      </c>
      <c r="E7" s="449"/>
      <c r="F7" s="449"/>
      <c r="G7" s="449"/>
      <c r="H7" s="449"/>
      <c r="I7" s="450"/>
      <c r="J7" s="105"/>
      <c r="K7" s="106"/>
      <c r="L7" s="105"/>
      <c r="M7" s="255"/>
      <c r="N7" s="252"/>
      <c r="O7" s="252"/>
      <c r="P7" s="253"/>
      <c r="Q7" s="253"/>
      <c r="R7" s="253"/>
      <c r="S7" s="253"/>
      <c r="T7" s="253"/>
      <c r="U7" s="246"/>
      <c r="V7" s="246"/>
      <c r="W7" s="246"/>
      <c r="X7" s="246"/>
      <c r="Y7" s="246"/>
      <c r="Z7" s="246"/>
      <c r="AA7" s="246"/>
      <c r="AB7" s="246"/>
      <c r="AC7" s="246"/>
      <c r="AD7" s="246"/>
      <c r="AE7" s="246"/>
      <c r="AF7" s="246"/>
      <c r="AG7" s="246"/>
      <c r="AH7" s="246"/>
      <c r="AI7" s="246"/>
      <c r="AJ7" s="246"/>
    </row>
    <row r="8" spans="1:36" s="107" customFormat="1" ht="18" customHeight="1" x14ac:dyDescent="0.15">
      <c r="A8" s="437" t="s">
        <v>134</v>
      </c>
      <c r="B8" s="438"/>
      <c r="C8" s="438"/>
      <c r="D8" s="430" t="s">
        <v>70</v>
      </c>
      <c r="E8" s="431"/>
      <c r="F8" s="431"/>
      <c r="G8" s="431"/>
      <c r="H8" s="431"/>
      <c r="I8" s="432"/>
      <c r="J8" s="105"/>
      <c r="K8" s="106"/>
      <c r="L8" s="105"/>
      <c r="M8" s="256"/>
      <c r="N8" s="252"/>
      <c r="O8" s="272"/>
      <c r="P8" s="253"/>
      <c r="Q8" s="253"/>
      <c r="R8" s="253"/>
      <c r="S8" s="253"/>
      <c r="T8" s="253"/>
      <c r="U8" s="246"/>
      <c r="V8" s="246"/>
      <c r="W8" s="246"/>
      <c r="X8" s="246"/>
      <c r="Y8" s="246"/>
      <c r="Z8" s="246"/>
      <c r="AA8" s="246"/>
      <c r="AB8" s="246"/>
      <c r="AC8" s="246"/>
      <c r="AD8" s="246"/>
      <c r="AE8" s="246"/>
      <c r="AF8" s="246"/>
      <c r="AG8" s="246"/>
      <c r="AH8" s="246"/>
      <c r="AI8" s="246"/>
      <c r="AJ8" s="246"/>
    </row>
    <row r="9" spans="1:36" s="107" customFormat="1" ht="18" customHeight="1" x14ac:dyDescent="0.15">
      <c r="A9" s="439" t="s">
        <v>135</v>
      </c>
      <c r="B9" s="440"/>
      <c r="C9" s="440"/>
      <c r="D9" s="441" t="s">
        <v>119</v>
      </c>
      <c r="E9" s="442"/>
      <c r="F9" s="442"/>
      <c r="G9" s="442"/>
      <c r="H9" s="433" t="s">
        <v>68</v>
      </c>
      <c r="I9" s="434"/>
      <c r="J9" s="105"/>
      <c r="K9" s="106"/>
      <c r="L9" s="105"/>
      <c r="M9" s="252"/>
      <c r="N9" s="252"/>
      <c r="O9" s="252"/>
      <c r="P9" s="253"/>
      <c r="Q9" s="253"/>
      <c r="R9" s="253"/>
      <c r="S9" s="253"/>
      <c r="T9" s="253"/>
      <c r="U9" s="246"/>
      <c r="V9" s="246"/>
      <c r="W9" s="246"/>
      <c r="X9" s="246"/>
      <c r="Y9" s="246"/>
      <c r="Z9" s="246"/>
      <c r="AA9" s="246"/>
      <c r="AB9" s="246"/>
      <c r="AC9" s="246"/>
      <c r="AD9" s="246"/>
      <c r="AE9" s="246"/>
      <c r="AF9" s="246"/>
      <c r="AG9" s="246"/>
      <c r="AH9" s="246"/>
      <c r="AI9" s="246"/>
      <c r="AJ9" s="246"/>
    </row>
    <row r="10" spans="1:36" s="107" customFormat="1" ht="18" customHeight="1" x14ac:dyDescent="0.15">
      <c r="A10" s="451" t="s">
        <v>142</v>
      </c>
      <c r="B10" s="452"/>
      <c r="C10" s="452"/>
      <c r="D10" s="453" t="s">
        <v>139</v>
      </c>
      <c r="E10" s="454"/>
      <c r="F10" s="454"/>
      <c r="G10" s="454"/>
      <c r="H10" s="454"/>
      <c r="I10" s="455"/>
      <c r="J10" s="105"/>
      <c r="K10" s="106"/>
      <c r="L10" s="105"/>
      <c r="M10" s="252"/>
      <c r="N10" s="252"/>
      <c r="O10" s="252"/>
      <c r="P10" s="253"/>
      <c r="Q10" s="253"/>
      <c r="R10" s="253"/>
      <c r="S10" s="253"/>
      <c r="T10" s="253"/>
      <c r="U10" s="246"/>
      <c r="V10" s="246"/>
      <c r="W10" s="246"/>
      <c r="X10" s="246"/>
      <c r="Y10" s="246"/>
      <c r="Z10" s="246"/>
      <c r="AA10" s="246"/>
      <c r="AB10" s="246"/>
      <c r="AC10" s="246"/>
      <c r="AD10" s="246"/>
      <c r="AE10" s="246"/>
      <c r="AF10" s="246"/>
      <c r="AG10" s="246"/>
      <c r="AH10" s="246"/>
      <c r="AI10" s="246"/>
      <c r="AJ10" s="246"/>
    </row>
    <row r="11" spans="1:36" s="107" customFormat="1" ht="5.25" customHeight="1" x14ac:dyDescent="0.15">
      <c r="A11" s="121"/>
      <c r="B11" s="121"/>
      <c r="C11" s="121"/>
      <c r="D11" s="122"/>
      <c r="E11" s="122"/>
      <c r="F11" s="122"/>
      <c r="G11" s="122"/>
      <c r="H11" s="123"/>
      <c r="I11" s="123"/>
      <c r="J11" s="105"/>
      <c r="K11" s="106"/>
      <c r="L11" s="105"/>
      <c r="M11" s="252"/>
      <c r="N11" s="252"/>
      <c r="O11" s="252"/>
      <c r="P11" s="253"/>
      <c r="Q11" s="253"/>
      <c r="R11" s="253"/>
      <c r="S11" s="253"/>
      <c r="T11" s="253"/>
      <c r="U11" s="246"/>
      <c r="V11" s="246"/>
      <c r="W11" s="246"/>
      <c r="X11" s="246"/>
      <c r="Y11" s="246"/>
      <c r="Z11" s="246"/>
      <c r="AA11" s="246"/>
      <c r="AB11" s="246"/>
      <c r="AC11" s="246"/>
      <c r="AD11" s="246"/>
      <c r="AE11" s="246"/>
      <c r="AF11" s="246"/>
      <c r="AG11" s="246"/>
      <c r="AH11" s="246"/>
      <c r="AI11" s="246"/>
      <c r="AJ11" s="246"/>
    </row>
    <row r="12" spans="1:36" s="107" customFormat="1" ht="18.75" customHeight="1" x14ac:dyDescent="0.15">
      <c r="A12" s="424" t="s">
        <v>141</v>
      </c>
      <c r="B12" s="425"/>
      <c r="C12" s="425"/>
      <c r="D12" s="425"/>
      <c r="E12" s="425"/>
      <c r="F12" s="425"/>
      <c r="G12" s="425"/>
      <c r="H12" s="425"/>
      <c r="I12" s="426"/>
      <c r="J12" s="105"/>
      <c r="K12" s="106"/>
      <c r="L12" s="105"/>
      <c r="M12" s="252"/>
      <c r="N12" s="255"/>
      <c r="O12" s="252"/>
      <c r="P12" s="253"/>
      <c r="Q12" s="253"/>
      <c r="R12" s="253"/>
      <c r="S12" s="253"/>
      <c r="T12" s="253"/>
      <c r="U12" s="246"/>
      <c r="V12" s="246"/>
      <c r="W12" s="246"/>
      <c r="X12" s="246"/>
      <c r="Y12" s="246"/>
      <c r="Z12" s="246"/>
      <c r="AA12" s="246"/>
      <c r="AB12" s="246"/>
      <c r="AC12" s="246"/>
      <c r="AD12" s="246"/>
      <c r="AE12" s="246"/>
      <c r="AF12" s="246"/>
      <c r="AG12" s="246"/>
      <c r="AH12" s="246"/>
      <c r="AI12" s="246"/>
      <c r="AJ12" s="246"/>
    </row>
    <row r="13" spans="1:36" s="107" customFormat="1" ht="30" customHeight="1" x14ac:dyDescent="0.15">
      <c r="A13" s="410" t="s">
        <v>140</v>
      </c>
      <c r="B13" s="411"/>
      <c r="C13" s="411"/>
      <c r="D13" s="412"/>
      <c r="E13" s="461" t="s">
        <v>145</v>
      </c>
      <c r="F13" s="462"/>
      <c r="G13" s="462"/>
      <c r="H13" s="462"/>
      <c r="I13" s="463"/>
      <c r="J13" s="105"/>
      <c r="K13" s="106"/>
      <c r="L13" s="105"/>
      <c r="M13" s="252"/>
      <c r="N13" s="252"/>
      <c r="O13" s="252"/>
      <c r="P13" s="253"/>
      <c r="Q13" s="253"/>
      <c r="R13" s="253"/>
      <c r="S13" s="253"/>
      <c r="T13" s="253"/>
      <c r="U13" s="246"/>
      <c r="V13" s="246"/>
      <c r="W13" s="246"/>
      <c r="X13" s="246"/>
      <c r="Y13" s="246"/>
      <c r="Z13" s="246"/>
      <c r="AA13" s="246"/>
      <c r="AB13" s="246"/>
      <c r="AC13" s="246"/>
      <c r="AD13" s="246"/>
      <c r="AE13" s="246"/>
      <c r="AF13" s="246"/>
      <c r="AG13" s="246"/>
      <c r="AH13" s="246"/>
      <c r="AI13" s="246"/>
      <c r="AJ13" s="246"/>
    </row>
    <row r="14" spans="1:36" s="107" customFormat="1" ht="207.75" customHeight="1" x14ac:dyDescent="0.15">
      <c r="A14" s="458" t="s">
        <v>231</v>
      </c>
      <c r="B14" s="459"/>
      <c r="C14" s="459"/>
      <c r="D14" s="460"/>
      <c r="E14" s="443" t="s">
        <v>387</v>
      </c>
      <c r="F14" s="444"/>
      <c r="G14" s="444"/>
      <c r="H14" s="444"/>
      <c r="I14" s="445"/>
      <c r="J14" s="105"/>
      <c r="K14" s="373" t="s">
        <v>388</v>
      </c>
      <c r="L14" s="271"/>
      <c r="M14" s="252"/>
      <c r="N14" s="252"/>
      <c r="O14" s="252"/>
      <c r="P14" s="256"/>
      <c r="Q14" s="253"/>
      <c r="R14" s="253"/>
      <c r="S14" s="253"/>
      <c r="T14" s="253"/>
      <c r="U14" s="246"/>
      <c r="V14" s="246"/>
      <c r="W14" s="246"/>
      <c r="X14" s="246"/>
      <c r="Y14" s="246"/>
      <c r="Z14" s="246"/>
      <c r="AA14" s="246"/>
      <c r="AB14" s="246"/>
      <c r="AC14" s="246"/>
      <c r="AD14" s="246"/>
      <c r="AE14" s="246"/>
      <c r="AF14" s="246"/>
      <c r="AG14" s="246"/>
      <c r="AH14" s="246"/>
      <c r="AI14" s="246"/>
      <c r="AJ14" s="246"/>
    </row>
    <row r="15" spans="1:36" s="107" customFormat="1" ht="20.25" customHeight="1" x14ac:dyDescent="0.15">
      <c r="A15" s="464" t="str">
        <f>" - LA QUALITÉ POUR PERFORMER - "</f>
        <v xml:space="preserve"> - LA QUALITÉ POUR PERFORMER - </v>
      </c>
      <c r="B15" s="465"/>
      <c r="C15" s="465"/>
      <c r="D15" s="466"/>
      <c r="E15" s="110" t="s">
        <v>146</v>
      </c>
      <c r="F15" s="111"/>
      <c r="G15" s="112"/>
      <c r="H15" s="112"/>
      <c r="I15" s="113"/>
      <c r="J15" s="105"/>
      <c r="K15" s="106"/>
      <c r="L15" s="105"/>
      <c r="M15" s="355" t="s">
        <v>51</v>
      </c>
      <c r="N15" s="356"/>
      <c r="O15" s="252"/>
      <c r="P15" s="256"/>
      <c r="Q15" s="253"/>
      <c r="R15" s="253"/>
      <c r="S15" s="253"/>
      <c r="T15" s="253"/>
      <c r="U15" s="246"/>
      <c r="V15" s="246"/>
      <c r="W15" s="246"/>
      <c r="X15" s="246"/>
      <c r="Y15" s="246"/>
      <c r="Z15" s="246"/>
      <c r="AA15" s="246"/>
      <c r="AB15" s="246"/>
      <c r="AC15" s="246"/>
      <c r="AD15" s="246"/>
      <c r="AE15" s="246"/>
      <c r="AF15" s="246"/>
      <c r="AG15" s="246"/>
      <c r="AH15" s="246"/>
      <c r="AI15" s="246"/>
      <c r="AJ15" s="246"/>
    </row>
    <row r="16" spans="1:36" s="107" customFormat="1" ht="20.25" customHeight="1" x14ac:dyDescent="0.15">
      <c r="A16" s="467"/>
      <c r="B16" s="468"/>
      <c r="C16" s="468"/>
      <c r="D16" s="469"/>
      <c r="E16" s="114"/>
      <c r="F16" s="115"/>
      <c r="G16" s="115"/>
      <c r="H16" s="115"/>
      <c r="I16" s="116"/>
      <c r="J16" s="105"/>
      <c r="K16" s="106"/>
      <c r="L16" s="105"/>
      <c r="M16" s="357" t="s">
        <v>42</v>
      </c>
      <c r="N16" s="358"/>
      <c r="O16" s="252"/>
      <c r="P16" s="256"/>
      <c r="Q16" s="253"/>
      <c r="R16" s="253"/>
      <c r="S16" s="253"/>
      <c r="T16" s="253"/>
      <c r="U16" s="246"/>
      <c r="V16" s="246"/>
      <c r="W16" s="246"/>
      <c r="X16" s="246"/>
      <c r="Y16" s="246"/>
      <c r="Z16" s="246"/>
      <c r="AA16" s="246"/>
      <c r="AB16" s="246"/>
      <c r="AC16" s="246"/>
      <c r="AD16" s="246"/>
      <c r="AE16" s="246"/>
      <c r="AF16" s="246"/>
      <c r="AG16" s="246"/>
      <c r="AH16" s="246"/>
      <c r="AI16" s="246"/>
      <c r="AJ16" s="246"/>
    </row>
    <row r="17" spans="1:36" s="107" customFormat="1" ht="10.5" customHeight="1" x14ac:dyDescent="0.15">
      <c r="A17" s="473" t="s">
        <v>158</v>
      </c>
      <c r="B17" s="474"/>
      <c r="C17" s="474"/>
      <c r="D17" s="117"/>
      <c r="E17" s="117"/>
      <c r="F17" s="117"/>
      <c r="G17" s="117"/>
      <c r="H17" s="117"/>
      <c r="I17" s="118"/>
      <c r="J17" s="105"/>
      <c r="K17" s="106"/>
      <c r="L17" s="105"/>
      <c r="M17" s="358" t="s">
        <v>57</v>
      </c>
      <c r="N17" s="358"/>
      <c r="O17" s="252"/>
      <c r="P17" s="256"/>
      <c r="Q17" s="253"/>
      <c r="R17" s="253"/>
      <c r="S17" s="253"/>
      <c r="T17" s="253"/>
      <c r="U17" s="246"/>
      <c r="V17" s="246"/>
      <c r="W17" s="246"/>
      <c r="X17" s="246"/>
      <c r="Y17" s="246"/>
      <c r="Z17" s="246"/>
      <c r="AA17" s="246"/>
      <c r="AB17" s="246"/>
      <c r="AC17" s="246"/>
      <c r="AD17" s="246"/>
      <c r="AE17" s="246"/>
      <c r="AF17" s="246"/>
      <c r="AG17" s="246"/>
      <c r="AH17" s="246"/>
      <c r="AI17" s="246"/>
      <c r="AJ17" s="246"/>
    </row>
    <row r="18" spans="1:36" s="107" customFormat="1" ht="42" customHeight="1" x14ac:dyDescent="0.15">
      <c r="A18" s="435" t="s">
        <v>379</v>
      </c>
      <c r="B18" s="436"/>
      <c r="C18" s="436"/>
      <c r="D18" s="436"/>
      <c r="E18" s="427" t="s">
        <v>162</v>
      </c>
      <c r="F18" s="428"/>
      <c r="G18" s="428"/>
      <c r="H18" s="428"/>
      <c r="I18" s="429"/>
      <c r="J18" s="105"/>
      <c r="K18" s="106"/>
      <c r="L18" s="105"/>
      <c r="M18" s="359" t="s">
        <v>49</v>
      </c>
      <c r="N18" s="360" t="s">
        <v>323</v>
      </c>
      <c r="O18" s="252"/>
      <c r="P18" s="256"/>
      <c r="Q18" s="253"/>
      <c r="R18" s="253"/>
      <c r="S18" s="253"/>
      <c r="T18" s="253"/>
      <c r="U18" s="246"/>
      <c r="V18" s="246"/>
      <c r="W18" s="246"/>
      <c r="X18" s="246"/>
      <c r="Y18" s="246"/>
      <c r="Z18" s="246"/>
      <c r="AA18" s="246"/>
      <c r="AB18" s="246"/>
      <c r="AC18" s="246"/>
      <c r="AD18" s="246"/>
      <c r="AE18" s="246"/>
      <c r="AF18" s="246"/>
      <c r="AG18" s="246"/>
      <c r="AH18" s="246"/>
      <c r="AI18" s="246"/>
      <c r="AJ18" s="246"/>
    </row>
    <row r="19" spans="1:36" s="107" customFormat="1" ht="42" customHeight="1" x14ac:dyDescent="0.15">
      <c r="A19" s="420" t="s">
        <v>380</v>
      </c>
      <c r="B19" s="421"/>
      <c r="C19" s="10" t="s">
        <v>381</v>
      </c>
      <c r="D19" s="15" t="s">
        <v>382</v>
      </c>
      <c r="E19" s="17" t="s">
        <v>65</v>
      </c>
      <c r="F19" s="11" t="s">
        <v>66</v>
      </c>
      <c r="G19" s="11" t="s">
        <v>150</v>
      </c>
      <c r="H19" s="471" t="s">
        <v>151</v>
      </c>
      <c r="I19" s="472"/>
      <c r="J19" s="105"/>
      <c r="K19" s="106"/>
      <c r="L19" s="105"/>
      <c r="M19" s="361" t="str">
        <f>C19</f>
        <v>Choix de 
VÉRACITÉ</v>
      </c>
      <c r="N19" s="362">
        <v>1</v>
      </c>
      <c r="O19" s="252"/>
      <c r="P19" s="256"/>
      <c r="Q19" s="253"/>
      <c r="R19" s="253"/>
      <c r="S19" s="253"/>
      <c r="T19" s="253"/>
      <c r="U19" s="246"/>
      <c r="V19" s="246"/>
      <c r="W19" s="246"/>
      <c r="X19" s="246"/>
      <c r="Y19" s="246"/>
      <c r="Z19" s="246"/>
      <c r="AA19" s="246"/>
      <c r="AB19" s="246"/>
      <c r="AC19" s="246"/>
      <c r="AD19" s="246"/>
      <c r="AE19" s="246"/>
      <c r="AF19" s="246"/>
      <c r="AG19" s="246"/>
      <c r="AH19" s="246"/>
      <c r="AI19" s="246"/>
      <c r="AJ19" s="246"/>
    </row>
    <row r="20" spans="1:36" s="107" customFormat="1" ht="42" customHeight="1" x14ac:dyDescent="0.15">
      <c r="A20" s="418" t="s">
        <v>159</v>
      </c>
      <c r="B20" s="419"/>
      <c r="C20" s="13" t="s">
        <v>22</v>
      </c>
      <c r="D20" s="16">
        <v>1E-3</v>
      </c>
      <c r="E20" s="18">
        <v>0</v>
      </c>
      <c r="F20" s="12">
        <f>E21-0.01</f>
        <v>9.0000000000000011E-2</v>
      </c>
      <c r="G20" s="13" t="s">
        <v>12</v>
      </c>
      <c r="H20" s="456" t="s">
        <v>154</v>
      </c>
      <c r="I20" s="457"/>
      <c r="J20" s="105"/>
      <c r="K20" s="106"/>
      <c r="L20" s="105"/>
      <c r="M20" s="363" t="str">
        <f>C20</f>
        <v>Faux</v>
      </c>
      <c r="N20" s="362">
        <v>2</v>
      </c>
      <c r="O20" s="252"/>
      <c r="P20" s="256"/>
      <c r="Q20" s="253"/>
      <c r="R20" s="253"/>
      <c r="S20" s="253"/>
      <c r="T20" s="253"/>
      <c r="U20" s="246"/>
      <c r="V20" s="246"/>
      <c r="W20" s="246"/>
      <c r="X20" s="246"/>
      <c r="Y20" s="246"/>
      <c r="Z20" s="246"/>
      <c r="AA20" s="246"/>
      <c r="AB20" s="246"/>
      <c r="AC20" s="246"/>
      <c r="AD20" s="246"/>
      <c r="AE20" s="246"/>
      <c r="AF20" s="246"/>
      <c r="AG20" s="246"/>
      <c r="AH20" s="246"/>
      <c r="AI20" s="246"/>
      <c r="AJ20" s="246"/>
    </row>
    <row r="21" spans="1:36" s="107" customFormat="1" ht="42" customHeight="1" x14ac:dyDescent="0.15">
      <c r="A21" s="418" t="s">
        <v>160</v>
      </c>
      <c r="B21" s="419"/>
      <c r="C21" s="14" t="s">
        <v>23</v>
      </c>
      <c r="D21" s="16">
        <f>(E21+F21)/2</f>
        <v>0.29499999999999998</v>
      </c>
      <c r="E21" s="19">
        <v>0.1</v>
      </c>
      <c r="F21" s="12">
        <f>E22-0.01</f>
        <v>0.49</v>
      </c>
      <c r="G21" s="14" t="s">
        <v>72</v>
      </c>
      <c r="H21" s="456" t="s">
        <v>155</v>
      </c>
      <c r="I21" s="457"/>
      <c r="J21" s="105"/>
      <c r="K21" s="106"/>
      <c r="L21" s="105"/>
      <c r="M21" s="363" t="s">
        <v>23</v>
      </c>
      <c r="N21" s="362">
        <v>3</v>
      </c>
      <c r="O21" s="252"/>
      <c r="P21" s="256"/>
      <c r="Q21" s="253"/>
      <c r="R21" s="253"/>
      <c r="S21" s="253"/>
      <c r="T21" s="253"/>
      <c r="U21" s="246"/>
      <c r="V21" s="246"/>
      <c r="W21" s="246"/>
      <c r="X21" s="246"/>
      <c r="Y21" s="246"/>
      <c r="Z21" s="246"/>
      <c r="AA21" s="246"/>
      <c r="AB21" s="246"/>
      <c r="AC21" s="246"/>
      <c r="AD21" s="246"/>
      <c r="AE21" s="246"/>
      <c r="AF21" s="246"/>
      <c r="AG21" s="246"/>
      <c r="AH21" s="246"/>
      <c r="AI21" s="246"/>
      <c r="AJ21" s="246"/>
    </row>
    <row r="22" spans="1:36" s="107" customFormat="1" ht="45" customHeight="1" x14ac:dyDescent="0.15">
      <c r="A22" s="418" t="s">
        <v>63</v>
      </c>
      <c r="B22" s="419"/>
      <c r="C22" s="13" t="s">
        <v>45</v>
      </c>
      <c r="D22" s="16">
        <f>(E22+F22)/2</f>
        <v>0.69500000000000006</v>
      </c>
      <c r="E22" s="19">
        <v>0.5</v>
      </c>
      <c r="F22" s="12">
        <f>E23-0.01</f>
        <v>0.89</v>
      </c>
      <c r="G22" s="14" t="s">
        <v>73</v>
      </c>
      <c r="H22" s="456" t="s">
        <v>156</v>
      </c>
      <c r="I22" s="457"/>
      <c r="J22" s="105"/>
      <c r="K22" s="106"/>
      <c r="L22" s="105"/>
      <c r="M22" s="361" t="str">
        <f>C22</f>
        <v>Plutôt Vrai</v>
      </c>
      <c r="N22" s="362">
        <v>4</v>
      </c>
      <c r="O22" s="256"/>
      <c r="P22" s="256"/>
      <c r="Q22" s="253"/>
      <c r="R22" s="253"/>
      <c r="S22" s="253"/>
      <c r="T22" s="253"/>
      <c r="U22" s="246"/>
      <c r="V22" s="246"/>
      <c r="W22" s="246"/>
      <c r="X22" s="246"/>
      <c r="Y22" s="246"/>
      <c r="Z22" s="246"/>
      <c r="AA22" s="246"/>
      <c r="AB22" s="246"/>
      <c r="AC22" s="246"/>
      <c r="AD22" s="246"/>
      <c r="AE22" s="246"/>
      <c r="AF22" s="246"/>
      <c r="AG22" s="246"/>
      <c r="AH22" s="246"/>
      <c r="AI22" s="246"/>
      <c r="AJ22" s="246"/>
    </row>
    <row r="23" spans="1:36" s="107" customFormat="1" ht="42" customHeight="1" x14ac:dyDescent="0.15">
      <c r="A23" s="418" t="s">
        <v>64</v>
      </c>
      <c r="B23" s="419"/>
      <c r="C23" s="13" t="s">
        <v>46</v>
      </c>
      <c r="D23" s="16">
        <v>1</v>
      </c>
      <c r="E23" s="19">
        <v>0.9</v>
      </c>
      <c r="F23" s="12">
        <v>1</v>
      </c>
      <c r="G23" s="14" t="s">
        <v>74</v>
      </c>
      <c r="H23" s="456" t="s">
        <v>157</v>
      </c>
      <c r="I23" s="457"/>
      <c r="J23" s="105"/>
      <c r="K23" s="106"/>
      <c r="L23" s="105"/>
      <c r="M23" s="361" t="str">
        <f>C23</f>
        <v>Vrai</v>
      </c>
      <c r="N23" s="362">
        <v>5</v>
      </c>
      <c r="O23" s="256"/>
      <c r="P23" s="256"/>
      <c r="Q23" s="253"/>
      <c r="R23" s="253"/>
      <c r="S23" s="253"/>
      <c r="T23" s="253"/>
      <c r="U23" s="246"/>
      <c r="V23" s="246"/>
      <c r="W23" s="246"/>
      <c r="X23" s="246"/>
      <c r="Y23" s="246"/>
      <c r="Z23" s="246"/>
      <c r="AA23" s="246"/>
      <c r="AB23" s="246"/>
      <c r="AC23" s="246"/>
      <c r="AD23" s="246"/>
      <c r="AE23" s="246"/>
      <c r="AF23" s="246"/>
      <c r="AG23" s="246"/>
      <c r="AH23" s="246"/>
      <c r="AI23" s="246"/>
      <c r="AJ23" s="246"/>
    </row>
    <row r="24" spans="1:36" s="107" customFormat="1" ht="42" customHeight="1" x14ac:dyDescent="0.15">
      <c r="A24" s="418" t="s">
        <v>196</v>
      </c>
      <c r="B24" s="419"/>
      <c r="C24" s="13" t="s">
        <v>118</v>
      </c>
      <c r="D24" s="16">
        <v>0</v>
      </c>
      <c r="E24" s="372" t="s">
        <v>378</v>
      </c>
      <c r="F24" s="12">
        <v>0</v>
      </c>
      <c r="G24" s="14" t="s">
        <v>378</v>
      </c>
      <c r="H24" s="456" t="s">
        <v>196</v>
      </c>
      <c r="I24" s="457"/>
      <c r="J24" s="105"/>
      <c r="K24" s="106"/>
      <c r="L24" s="105"/>
      <c r="M24" s="361" t="str">
        <f>C24</f>
        <v>Non Concerné</v>
      </c>
      <c r="N24" s="362">
        <v>6</v>
      </c>
      <c r="O24" s="256"/>
      <c r="P24" s="256"/>
      <c r="Q24" s="253"/>
      <c r="R24" s="253"/>
      <c r="S24" s="253"/>
      <c r="T24" s="253"/>
      <c r="U24" s="246"/>
      <c r="V24" s="246"/>
      <c r="W24" s="246"/>
      <c r="X24" s="246"/>
      <c r="Y24" s="246"/>
      <c r="Z24" s="246"/>
      <c r="AA24" s="246"/>
      <c r="AB24" s="246"/>
      <c r="AC24" s="246"/>
      <c r="AD24" s="246"/>
      <c r="AE24" s="246"/>
      <c r="AF24" s="246"/>
      <c r="AG24" s="246"/>
      <c r="AH24" s="246"/>
      <c r="AI24" s="246"/>
      <c r="AJ24" s="246"/>
    </row>
    <row r="25" spans="1:36" s="107" customFormat="1" ht="17" customHeight="1" x14ac:dyDescent="0.15">
      <c r="A25" s="422" t="s">
        <v>58</v>
      </c>
      <c r="B25" s="422"/>
      <c r="C25" s="422"/>
      <c r="D25" s="422"/>
      <c r="E25" s="422"/>
      <c r="F25" s="422"/>
      <c r="G25" s="422"/>
      <c r="H25" s="422"/>
      <c r="I25" s="422"/>
      <c r="J25" s="105"/>
      <c r="K25" s="106"/>
      <c r="L25" s="105"/>
      <c r="M25" s="364"/>
      <c r="N25" s="365"/>
      <c r="O25" s="256"/>
      <c r="P25" s="256"/>
      <c r="Q25" s="253"/>
      <c r="R25" s="253"/>
      <c r="S25" s="253"/>
      <c r="T25" s="253"/>
      <c r="U25" s="246"/>
      <c r="V25" s="246"/>
      <c r="W25" s="246"/>
      <c r="X25" s="246"/>
      <c r="Y25" s="246"/>
      <c r="Z25" s="246"/>
      <c r="AA25" s="246"/>
      <c r="AB25" s="246"/>
      <c r="AC25" s="246"/>
      <c r="AD25" s="246"/>
      <c r="AE25" s="246"/>
      <c r="AF25" s="246"/>
      <c r="AG25" s="246"/>
      <c r="AH25" s="246"/>
      <c r="AI25" s="246"/>
      <c r="AJ25" s="246"/>
    </row>
    <row r="26" spans="1:36" s="107" customFormat="1" ht="45" customHeight="1" x14ac:dyDescent="0.15">
      <c r="A26" s="470" t="s">
        <v>322</v>
      </c>
      <c r="B26" s="470"/>
      <c r="C26" s="470"/>
      <c r="D26" s="470"/>
      <c r="E26" s="470"/>
      <c r="F26" s="470"/>
      <c r="G26" s="470"/>
      <c r="H26" s="470"/>
      <c r="I26" s="470"/>
      <c r="J26" s="105"/>
      <c r="K26" s="106"/>
      <c r="L26" s="105"/>
      <c r="M26" s="256"/>
      <c r="N26" s="256"/>
      <c r="O26" s="256"/>
      <c r="P26" s="256"/>
      <c r="Q26" s="253"/>
      <c r="R26" s="253"/>
      <c r="S26" s="253"/>
      <c r="T26" s="253"/>
      <c r="U26" s="246"/>
      <c r="V26" s="246"/>
      <c r="W26" s="246"/>
      <c r="X26" s="246"/>
      <c r="Y26" s="246"/>
      <c r="Z26" s="246"/>
      <c r="AA26" s="246"/>
      <c r="AB26" s="246"/>
      <c r="AC26" s="246"/>
      <c r="AD26" s="246"/>
      <c r="AE26" s="246"/>
      <c r="AF26" s="246"/>
      <c r="AG26" s="246"/>
      <c r="AH26" s="246"/>
      <c r="AI26" s="246"/>
      <c r="AJ26" s="246"/>
    </row>
    <row r="27" spans="1:36" s="107" customFormat="1" ht="20" customHeight="1" x14ac:dyDescent="0.15">
      <c r="A27" s="119"/>
      <c r="B27" s="120"/>
      <c r="C27" s="120"/>
      <c r="D27" s="120"/>
      <c r="E27" s="120"/>
      <c r="F27" s="120"/>
      <c r="G27" s="120"/>
      <c r="H27" s="120"/>
      <c r="I27" s="120"/>
      <c r="J27" s="105"/>
      <c r="K27" s="106"/>
      <c r="L27" s="105"/>
      <c r="M27" s="256"/>
      <c r="N27" s="256"/>
      <c r="O27" s="256"/>
      <c r="P27" s="253"/>
      <c r="Q27" s="253"/>
      <c r="R27" s="253"/>
      <c r="S27" s="253"/>
      <c r="T27" s="253"/>
      <c r="U27" s="246"/>
      <c r="V27" s="246"/>
      <c r="W27" s="246"/>
      <c r="X27" s="246"/>
      <c r="Y27" s="246"/>
      <c r="Z27" s="246"/>
      <c r="AA27" s="246"/>
      <c r="AB27" s="246"/>
      <c r="AC27" s="246"/>
      <c r="AD27" s="246"/>
      <c r="AE27" s="246"/>
      <c r="AF27" s="246"/>
      <c r="AG27" s="246"/>
      <c r="AH27" s="246"/>
      <c r="AI27" s="246"/>
      <c r="AJ27" s="246"/>
    </row>
    <row r="28" spans="1:36" ht="20" customHeight="1" x14ac:dyDescent="0.15"/>
    <row r="29" spans="1:36" ht="19.5" customHeight="1" x14ac:dyDescent="0.15"/>
    <row r="30" spans="1:36" ht="9.75" customHeight="1" x14ac:dyDescent="0.15"/>
    <row r="31" spans="1:36" ht="42" customHeight="1" x14ac:dyDescent="0.15"/>
    <row r="32" spans="1:36" ht="42" customHeight="1" x14ac:dyDescent="0.15"/>
    <row r="33" spans="13:13" ht="42" customHeight="1" x14ac:dyDescent="0.15"/>
    <row r="34" spans="13:13" ht="42" customHeight="1" x14ac:dyDescent="0.15"/>
    <row r="35" spans="13:13" ht="42" customHeight="1" x14ac:dyDescent="0.15"/>
    <row r="36" spans="13:13" ht="42" customHeight="1" x14ac:dyDescent="0.15"/>
    <row r="37" spans="13:13" x14ac:dyDescent="0.15">
      <c r="M37" s="257"/>
    </row>
    <row r="44" spans="13:13" ht="14" customHeight="1" x14ac:dyDescent="0.15"/>
  </sheetData>
  <mergeCells count="37">
    <mergeCell ref="H24:I24"/>
    <mergeCell ref="A14:D14"/>
    <mergeCell ref="E13:I13"/>
    <mergeCell ref="A15:D16"/>
    <mergeCell ref="A26:I26"/>
    <mergeCell ref="A20:B20"/>
    <mergeCell ref="H19:I19"/>
    <mergeCell ref="H20:I20"/>
    <mergeCell ref="A25:I25"/>
    <mergeCell ref="A23:B23"/>
    <mergeCell ref="A22:B22"/>
    <mergeCell ref="A21:B21"/>
    <mergeCell ref="H21:I21"/>
    <mergeCell ref="H22:I22"/>
    <mergeCell ref="H23:I23"/>
    <mergeCell ref="A17:C17"/>
    <mergeCell ref="A24:B24"/>
    <mergeCell ref="A19:B19"/>
    <mergeCell ref="A6:I6"/>
    <mergeCell ref="A12:I12"/>
    <mergeCell ref="E18:I18"/>
    <mergeCell ref="D8:I8"/>
    <mergeCell ref="H9:I9"/>
    <mergeCell ref="A18:D18"/>
    <mergeCell ref="A8:C8"/>
    <mergeCell ref="A9:C9"/>
    <mergeCell ref="D9:G9"/>
    <mergeCell ref="E14:I14"/>
    <mergeCell ref="A7:C7"/>
    <mergeCell ref="D7:I7"/>
    <mergeCell ref="A10:C10"/>
    <mergeCell ref="D10:I10"/>
    <mergeCell ref="A13:D13"/>
    <mergeCell ref="B2:I2"/>
    <mergeCell ref="B3:I3"/>
    <mergeCell ref="B5:I5"/>
    <mergeCell ref="B4:I4"/>
  </mergeCells>
  <phoneticPr fontId="4" type="noConversion"/>
  <dataValidations xWindow="766" yWindow="434" count="6">
    <dataValidation allowBlank="1" showInputMessage="1" showErrorMessage="1" prompt="Indiquez le nom de l'établissement concerné par l'autodiagnostic" sqref="D7:I7"/>
    <dataValidation allowBlank="1" showInputMessage="1" showErrorMessage="1" prompt="Indiquez l'email" sqref="D9 D11"/>
    <dataValidation allowBlank="1" showInputMessage="1" showErrorMessage="1" prompt="Indiquez le téléphone" sqref="H9 H11"/>
    <dataValidation allowBlank="1" showInputMessage="1" showErrorMessage="1" prompt="Vous pouvez modifier cette limite. Vous devrez entrer un nombre entre 0% et 100%. Attention à la cohérence des valeurs." sqref="E21:E23"/>
    <dataValidation allowBlank="1" showInputMessage="1" showErrorMessage="1" prompt="Indiquez les NOM et Prénom du Responsable Qualité" sqref="D8:I8"/>
    <dataValidation allowBlank="1" showInputMessage="1" showErrorMessage="1" prompt="Écrivez le nom de votre projet" sqref="D10:I10"/>
  </dataValidations>
  <printOptions horizontalCentered="1" verticalCentered="1"/>
  <pageMargins left="0.19685039370078741" right="0.19685039370078741" top="0.62992125984251968" bottom="0.35433070866141736" header="0.23622047244094491" footer="0.15748031496062992"/>
  <pageSetup paperSize="9" scale="92" orientation="portrait" r:id="rId1"/>
  <headerFooter alignWithMargins="0">
    <oddHeader xml:space="preserve">&amp;L&amp;"Arial Narrow,Normal"&amp;7 © UTC  - Master Qualité -  www.utc.fr/master-qualite 
&amp;C&amp;"Arial Narrow,Normal"&amp;8Onglet : &amp;A&amp;R&amp;"Arial Narrow,Normal"&amp;7Fichier : &amp;F
</oddHeader>
    <oddFooter>&amp;L&amp;"Arial Narrow,Normal"&amp;8Version de novembre 2017&amp;C&amp;"Arial Narrow,Normal"&amp;8©2017 : Master 2 Qualité et Performance dans les Organisations&amp;R&amp;"Arial Narrow,Normal"&amp;8page n° &amp;P/&amp;N</oddFooter>
  </headerFooter>
  <colBreaks count="1" manualBreakCount="1">
    <brk id="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67" r:id="rId4" name="Group Box 43">
              <controlPr defaultSize="0" autoFill="0" autoPict="0">
                <anchor moveWithCells="1">
                  <from>
                    <xdr:col>10</xdr:col>
                    <xdr:colOff>139700</xdr:colOff>
                    <xdr:row>1</xdr:row>
                    <xdr:rowOff>12700</xdr:rowOff>
                  </from>
                  <to>
                    <xdr:col>10</xdr:col>
                    <xdr:colOff>1841500</xdr:colOff>
                    <xdr:row>12</xdr:row>
                    <xdr:rowOff>292100</xdr:rowOff>
                  </to>
                </anchor>
              </controlPr>
            </control>
          </mc:Choice>
          <mc:Fallback/>
        </mc:AlternateContent>
      </controls>
    </mc:Choice>
    <mc:Fallback/>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enableFormatConditionsCalculation="0">
    <tabColor theme="7" tint="-0.499984740745262"/>
  </sheetPr>
  <dimension ref="A1:H71"/>
  <sheetViews>
    <sheetView zoomScale="110" zoomScaleNormal="110" zoomScaleSheetLayoutView="100" workbookViewId="0">
      <selection activeCell="K4" sqref="K4"/>
    </sheetView>
  </sheetViews>
  <sheetFormatPr baseColWidth="10" defaultColWidth="11" defaultRowHeight="15" x14ac:dyDescent="0.2"/>
  <cols>
    <col min="1" max="1" width="23" style="61" customWidth="1"/>
    <col min="2" max="2" width="11" style="61" customWidth="1"/>
    <col min="3" max="3" width="18" style="61" customWidth="1"/>
    <col min="4" max="4" width="35.33203125" style="61" customWidth="1"/>
    <col min="5" max="6" width="10.6640625" style="61" customWidth="1"/>
    <col min="7" max="7" width="1.33203125" style="68" customWidth="1"/>
    <col min="8" max="8" width="29.33203125" style="68" customWidth="1"/>
    <col min="9" max="16384" width="11" style="20"/>
  </cols>
  <sheetData>
    <row r="1" spans="1:8" ht="12.75" customHeight="1" x14ac:dyDescent="0.2">
      <c r="A1" s="65" t="s">
        <v>71</v>
      </c>
      <c r="B1" s="65"/>
      <c r="C1" s="65"/>
      <c r="D1" s="65"/>
      <c r="E1" s="65"/>
      <c r="F1" s="66" t="s">
        <v>198</v>
      </c>
      <c r="G1" s="20"/>
      <c r="H1" s="64"/>
    </row>
    <row r="2" spans="1:8" ht="17" customHeight="1" x14ac:dyDescent="0.2">
      <c r="A2" s="477" t="s">
        <v>234</v>
      </c>
      <c r="B2" s="477"/>
      <c r="C2" s="477"/>
      <c r="D2" s="477"/>
      <c r="E2" s="477"/>
      <c r="F2" s="477"/>
      <c r="G2" s="20"/>
      <c r="H2" s="64"/>
    </row>
    <row r="3" spans="1:8" ht="24.75" customHeight="1" x14ac:dyDescent="0.2">
      <c r="A3" s="478" t="s">
        <v>136</v>
      </c>
      <c r="B3" s="478"/>
      <c r="C3" s="479"/>
      <c r="D3" s="479"/>
      <c r="E3" s="479"/>
      <c r="F3" s="479"/>
      <c r="G3" s="20"/>
      <c r="H3" s="64"/>
    </row>
    <row r="4" spans="1:8" ht="24.75" customHeight="1" x14ac:dyDescent="0.2">
      <c r="A4" s="480" t="str">
        <f>"- LA QUALITÉ POUR PERFORMER -"</f>
        <v>- LA QUALITÉ POUR PERFORMER -</v>
      </c>
      <c r="B4" s="480"/>
      <c r="C4" s="480"/>
      <c r="D4" s="480"/>
      <c r="E4" s="480"/>
      <c r="F4" s="480"/>
      <c r="G4" s="20"/>
      <c r="H4" s="64"/>
    </row>
    <row r="5" spans="1:8" ht="25.5" customHeight="1" x14ac:dyDescent="0.2">
      <c r="A5" s="481" t="s">
        <v>137</v>
      </c>
      <c r="B5" s="481"/>
      <c r="C5" s="481"/>
      <c r="D5" s="481"/>
      <c r="E5" s="481"/>
      <c r="F5" s="481"/>
      <c r="G5" s="20"/>
      <c r="H5" s="64"/>
    </row>
    <row r="6" spans="1:8" ht="6" customHeight="1" x14ac:dyDescent="0.2">
      <c r="G6" s="20"/>
      <c r="H6" s="64"/>
    </row>
    <row r="7" spans="1:8" ht="21" customHeight="1" x14ac:dyDescent="0.2">
      <c r="A7" s="476" t="s">
        <v>197</v>
      </c>
      <c r="B7" s="476"/>
      <c r="C7" s="476"/>
      <c r="D7" s="476"/>
      <c r="E7" s="476"/>
      <c r="F7" s="476"/>
      <c r="G7" s="20"/>
      <c r="H7" s="64"/>
    </row>
    <row r="8" spans="1:8" ht="21" customHeight="1" x14ac:dyDescent="0.2">
      <c r="A8" s="96" t="s">
        <v>200</v>
      </c>
      <c r="B8" s="483" t="s">
        <v>201</v>
      </c>
      <c r="C8" s="483"/>
      <c r="D8" s="483"/>
      <c r="E8" s="483" t="s">
        <v>199</v>
      </c>
      <c r="F8" s="483"/>
      <c r="G8" s="20"/>
      <c r="H8" s="64"/>
    </row>
    <row r="9" spans="1:8" x14ac:dyDescent="0.2">
      <c r="A9" s="482" t="s">
        <v>203</v>
      </c>
      <c r="B9" s="484" t="s">
        <v>202</v>
      </c>
      <c r="C9" s="484"/>
      <c r="D9" s="484"/>
      <c r="E9" s="485" t="s">
        <v>149</v>
      </c>
      <c r="F9" s="485"/>
      <c r="G9" s="20"/>
      <c r="H9" s="64"/>
    </row>
    <row r="10" spans="1:8" x14ac:dyDescent="0.2">
      <c r="A10" s="482"/>
      <c r="B10" s="486" t="s">
        <v>204</v>
      </c>
      <c r="C10" s="486"/>
      <c r="D10" s="486"/>
      <c r="E10" s="487" t="s">
        <v>149</v>
      </c>
      <c r="F10" s="488"/>
      <c r="G10" s="20"/>
      <c r="H10" s="64"/>
    </row>
    <row r="11" spans="1:8" x14ac:dyDescent="0.2">
      <c r="A11" s="482"/>
      <c r="B11" s="490" t="s">
        <v>205</v>
      </c>
      <c r="C11" s="490"/>
      <c r="D11" s="490"/>
      <c r="E11" s="491" t="s">
        <v>149</v>
      </c>
      <c r="F11" s="492"/>
      <c r="G11" s="20"/>
      <c r="H11" s="64"/>
    </row>
    <row r="12" spans="1:8" x14ac:dyDescent="0.2">
      <c r="A12" s="97" t="s">
        <v>206</v>
      </c>
      <c r="B12" s="493" t="s">
        <v>207</v>
      </c>
      <c r="C12" s="493"/>
      <c r="D12" s="493"/>
      <c r="E12" s="494" t="s">
        <v>149</v>
      </c>
      <c r="F12" s="495"/>
      <c r="G12" s="20"/>
      <c r="H12" s="64"/>
    </row>
    <row r="13" spans="1:8" x14ac:dyDescent="0.2">
      <c r="A13" s="489" t="s">
        <v>210</v>
      </c>
      <c r="B13" s="496" t="s">
        <v>221</v>
      </c>
      <c r="C13" s="496"/>
      <c r="D13" s="496"/>
      <c r="E13" s="497" t="s">
        <v>149</v>
      </c>
      <c r="F13" s="498"/>
      <c r="G13" s="20"/>
      <c r="H13" s="64"/>
    </row>
    <row r="14" spans="1:8" x14ac:dyDescent="0.2">
      <c r="A14" s="489"/>
      <c r="B14" s="486" t="s">
        <v>208</v>
      </c>
      <c r="C14" s="486"/>
      <c r="D14" s="486"/>
      <c r="E14" s="487" t="s">
        <v>149</v>
      </c>
      <c r="F14" s="488"/>
      <c r="G14" s="20"/>
      <c r="H14" s="64"/>
    </row>
    <row r="15" spans="1:8" ht="78.75" customHeight="1" x14ac:dyDescent="0.2">
      <c r="A15" s="489"/>
      <c r="B15" s="499" t="s">
        <v>219</v>
      </c>
      <c r="C15" s="499"/>
      <c r="D15" s="499"/>
      <c r="E15" s="487" t="s">
        <v>149</v>
      </c>
      <c r="F15" s="488"/>
      <c r="G15" s="20"/>
      <c r="H15" s="64"/>
    </row>
    <row r="16" spans="1:8" ht="30.75" customHeight="1" x14ac:dyDescent="0.2">
      <c r="A16" s="489"/>
      <c r="B16" s="499" t="s">
        <v>217</v>
      </c>
      <c r="C16" s="499"/>
      <c r="D16" s="499"/>
      <c r="E16" s="487" t="s">
        <v>149</v>
      </c>
      <c r="F16" s="488"/>
      <c r="G16" s="20"/>
      <c r="H16" s="64"/>
    </row>
    <row r="17" spans="1:8" x14ac:dyDescent="0.2">
      <c r="A17" s="489"/>
      <c r="B17" s="486" t="s">
        <v>218</v>
      </c>
      <c r="C17" s="486"/>
      <c r="D17" s="486"/>
      <c r="E17" s="487" t="s">
        <v>149</v>
      </c>
      <c r="F17" s="488"/>
      <c r="G17" s="20"/>
      <c r="H17" s="64"/>
    </row>
    <row r="18" spans="1:8" x14ac:dyDescent="0.2">
      <c r="A18" s="489"/>
      <c r="B18" s="501" t="s">
        <v>209</v>
      </c>
      <c r="C18" s="501"/>
      <c r="D18" s="501"/>
      <c r="E18" s="491" t="s">
        <v>149</v>
      </c>
      <c r="F18" s="492"/>
      <c r="G18" s="20"/>
      <c r="H18" s="64"/>
    </row>
    <row r="19" spans="1:8" ht="30.75" customHeight="1" x14ac:dyDescent="0.2">
      <c r="A19" s="493" t="s">
        <v>211</v>
      </c>
      <c r="B19" s="502" t="s">
        <v>220</v>
      </c>
      <c r="C19" s="502"/>
      <c r="D19" s="502"/>
      <c r="E19" s="497" t="s">
        <v>149</v>
      </c>
      <c r="F19" s="498"/>
      <c r="G19" s="20"/>
      <c r="H19" s="64"/>
    </row>
    <row r="20" spans="1:8" x14ac:dyDescent="0.2">
      <c r="A20" s="493"/>
      <c r="B20" s="503" t="s">
        <v>212</v>
      </c>
      <c r="C20" s="503"/>
      <c r="D20" s="503"/>
      <c r="E20" s="487" t="s">
        <v>149</v>
      </c>
      <c r="F20" s="488"/>
      <c r="G20" s="20"/>
      <c r="H20" s="64"/>
    </row>
    <row r="21" spans="1:8" ht="30.75" customHeight="1" x14ac:dyDescent="0.2">
      <c r="A21" s="493"/>
      <c r="B21" s="504" t="s">
        <v>222</v>
      </c>
      <c r="C21" s="504"/>
      <c r="D21" s="504"/>
      <c r="E21" s="487" t="s">
        <v>149</v>
      </c>
      <c r="F21" s="488"/>
      <c r="G21" s="20"/>
      <c r="H21" s="64"/>
    </row>
    <row r="22" spans="1:8" x14ac:dyDescent="0.2">
      <c r="A22" s="493"/>
      <c r="B22" s="504" t="s">
        <v>223</v>
      </c>
      <c r="C22" s="504"/>
      <c r="D22" s="504"/>
      <c r="E22" s="487" t="s">
        <v>149</v>
      </c>
      <c r="F22" s="488"/>
      <c r="G22" s="20"/>
      <c r="H22" s="64"/>
    </row>
    <row r="23" spans="1:8" ht="30.75" customHeight="1" x14ac:dyDescent="0.2">
      <c r="A23" s="493"/>
      <c r="B23" s="504" t="s">
        <v>224</v>
      </c>
      <c r="C23" s="504"/>
      <c r="D23" s="504"/>
      <c r="E23" s="487" t="s">
        <v>149</v>
      </c>
      <c r="F23" s="488"/>
      <c r="G23" s="20"/>
      <c r="H23" s="64"/>
    </row>
    <row r="24" spans="1:8" x14ac:dyDescent="0.2">
      <c r="A24" s="493"/>
      <c r="B24" s="505" t="s">
        <v>213</v>
      </c>
      <c r="C24" s="505"/>
      <c r="D24" s="505"/>
      <c r="E24" s="487" t="s">
        <v>149</v>
      </c>
      <c r="F24" s="488"/>
      <c r="G24" s="20"/>
      <c r="H24" s="64"/>
    </row>
    <row r="25" spans="1:8" x14ac:dyDescent="0.2">
      <c r="A25" s="493"/>
      <c r="B25" s="500" t="s">
        <v>225</v>
      </c>
      <c r="C25" s="500"/>
      <c r="D25" s="500"/>
      <c r="E25" s="491" t="s">
        <v>149</v>
      </c>
      <c r="F25" s="492"/>
      <c r="G25" s="20"/>
      <c r="H25" s="64"/>
    </row>
    <row r="26" spans="1:8" ht="7.5" customHeight="1" x14ac:dyDescent="0.2">
      <c r="G26" s="20"/>
      <c r="H26" s="64"/>
    </row>
    <row r="27" spans="1:8" ht="15" customHeight="1" x14ac:dyDescent="0.2">
      <c r="A27" s="95" t="s">
        <v>235</v>
      </c>
      <c r="B27" s="476" t="s">
        <v>236</v>
      </c>
      <c r="C27" s="476"/>
      <c r="D27" s="476"/>
      <c r="E27" s="476"/>
      <c r="F27" s="476"/>
      <c r="G27" s="20"/>
      <c r="H27" s="64"/>
    </row>
    <row r="28" spans="1:8" ht="59.25" customHeight="1" x14ac:dyDescent="0.2">
      <c r="A28" s="282" t="s">
        <v>290</v>
      </c>
      <c r="B28" s="475" t="s">
        <v>307</v>
      </c>
      <c r="C28" s="475"/>
      <c r="D28" s="475"/>
      <c r="E28" s="475"/>
      <c r="F28" s="475"/>
      <c r="G28" s="20"/>
      <c r="H28" s="64"/>
    </row>
    <row r="29" spans="1:8" ht="36.75" customHeight="1" x14ac:dyDescent="0.2">
      <c r="A29" s="283" t="s">
        <v>279</v>
      </c>
      <c r="B29" s="475" t="s">
        <v>280</v>
      </c>
      <c r="C29" s="475"/>
      <c r="D29" s="475"/>
      <c r="E29" s="475"/>
      <c r="F29" s="475"/>
      <c r="G29" s="20"/>
      <c r="H29" s="64"/>
    </row>
    <row r="30" spans="1:8" ht="36.75" customHeight="1" x14ac:dyDescent="0.2">
      <c r="A30" s="284" t="s">
        <v>267</v>
      </c>
      <c r="B30" s="475" t="s">
        <v>308</v>
      </c>
      <c r="C30" s="475"/>
      <c r="D30" s="475"/>
      <c r="E30" s="475"/>
      <c r="F30" s="475"/>
      <c r="G30" s="20"/>
      <c r="H30" s="64"/>
    </row>
    <row r="31" spans="1:8" ht="123.75" customHeight="1" x14ac:dyDescent="0.2">
      <c r="A31" s="284" t="s">
        <v>263</v>
      </c>
      <c r="B31" s="475" t="s">
        <v>309</v>
      </c>
      <c r="C31" s="475"/>
      <c r="D31" s="475"/>
      <c r="E31" s="475"/>
      <c r="F31" s="475"/>
      <c r="G31" s="20"/>
      <c r="H31" s="64"/>
    </row>
    <row r="32" spans="1:8" ht="138" customHeight="1" x14ac:dyDescent="0.2">
      <c r="A32" s="284" t="s">
        <v>212</v>
      </c>
      <c r="B32" s="475" t="s">
        <v>310</v>
      </c>
      <c r="C32" s="475"/>
      <c r="D32" s="475"/>
      <c r="E32" s="475"/>
      <c r="F32" s="475"/>
      <c r="G32" s="20"/>
      <c r="H32" s="64"/>
    </row>
    <row r="33" spans="1:8" ht="90.75" customHeight="1" x14ac:dyDescent="0.2">
      <c r="A33" s="284" t="s">
        <v>285</v>
      </c>
      <c r="B33" s="475" t="s">
        <v>286</v>
      </c>
      <c r="C33" s="475"/>
      <c r="D33" s="475"/>
      <c r="E33" s="475"/>
      <c r="F33" s="475"/>
      <c r="G33" s="20"/>
      <c r="H33" s="64"/>
    </row>
    <row r="34" spans="1:8" ht="239.25" customHeight="1" x14ac:dyDescent="0.2">
      <c r="A34" s="284" t="s">
        <v>276</v>
      </c>
      <c r="B34" s="475" t="s">
        <v>311</v>
      </c>
      <c r="C34" s="475"/>
      <c r="D34" s="475"/>
      <c r="E34" s="475"/>
      <c r="F34" s="475"/>
      <c r="G34" s="20"/>
      <c r="H34" s="64"/>
    </row>
    <row r="35" spans="1:8" ht="79.5" customHeight="1" x14ac:dyDescent="0.2">
      <c r="A35" s="284" t="s">
        <v>291</v>
      </c>
      <c r="B35" s="475" t="s">
        <v>312</v>
      </c>
      <c r="C35" s="475"/>
      <c r="D35" s="475"/>
      <c r="E35" s="475"/>
      <c r="F35" s="475"/>
      <c r="G35" s="20"/>
      <c r="H35" s="64"/>
    </row>
    <row r="36" spans="1:8" ht="66.75" customHeight="1" x14ac:dyDescent="0.2">
      <c r="A36" s="284" t="s">
        <v>274</v>
      </c>
      <c r="B36" s="475" t="s">
        <v>275</v>
      </c>
      <c r="C36" s="475"/>
      <c r="D36" s="475"/>
      <c r="E36" s="475"/>
      <c r="F36" s="475"/>
      <c r="G36" s="20"/>
      <c r="H36" s="64"/>
    </row>
    <row r="37" spans="1:8" ht="60" customHeight="1" x14ac:dyDescent="0.2">
      <c r="A37" s="284" t="s">
        <v>294</v>
      </c>
      <c r="B37" s="475" t="s">
        <v>313</v>
      </c>
      <c r="C37" s="475"/>
      <c r="D37" s="475"/>
      <c r="E37" s="475"/>
      <c r="F37" s="475"/>
      <c r="G37" s="20"/>
      <c r="H37" s="64"/>
    </row>
    <row r="38" spans="1:8" ht="87.75" customHeight="1" x14ac:dyDescent="0.2">
      <c r="A38" s="284" t="s">
        <v>284</v>
      </c>
      <c r="B38" s="475" t="s">
        <v>314</v>
      </c>
      <c r="C38" s="475"/>
      <c r="D38" s="475"/>
      <c r="E38" s="475"/>
      <c r="F38" s="475"/>
      <c r="G38" s="20"/>
      <c r="H38" s="64"/>
    </row>
    <row r="39" spans="1:8" ht="53.25" customHeight="1" x14ac:dyDescent="0.2">
      <c r="A39" s="284" t="s">
        <v>303</v>
      </c>
      <c r="B39" s="475" t="s">
        <v>304</v>
      </c>
      <c r="C39" s="475"/>
      <c r="D39" s="475"/>
      <c r="E39" s="475"/>
      <c r="F39" s="475"/>
      <c r="G39" s="20"/>
      <c r="H39" s="64"/>
    </row>
    <row r="40" spans="1:8" ht="96" customHeight="1" x14ac:dyDescent="0.2">
      <c r="A40" s="284" t="s">
        <v>281</v>
      </c>
      <c r="B40" s="475" t="s">
        <v>282</v>
      </c>
      <c r="C40" s="475"/>
      <c r="D40" s="475"/>
      <c r="E40" s="475"/>
      <c r="F40" s="475"/>
      <c r="G40" s="20"/>
      <c r="H40" s="64"/>
    </row>
    <row r="41" spans="1:8" ht="45.75" customHeight="1" x14ac:dyDescent="0.2">
      <c r="A41" s="284" t="s">
        <v>262</v>
      </c>
      <c r="B41" s="475" t="s">
        <v>316</v>
      </c>
      <c r="C41" s="475"/>
      <c r="D41" s="475"/>
      <c r="E41" s="475"/>
      <c r="F41" s="475"/>
      <c r="G41" s="20"/>
      <c r="H41" s="64"/>
    </row>
    <row r="42" spans="1:8" ht="69.75" customHeight="1" x14ac:dyDescent="0.2">
      <c r="A42" s="284" t="s">
        <v>297</v>
      </c>
      <c r="B42" s="475" t="s">
        <v>315</v>
      </c>
      <c r="C42" s="475"/>
      <c r="D42" s="475"/>
      <c r="E42" s="475"/>
      <c r="F42" s="475"/>
      <c r="G42" s="20"/>
      <c r="H42" s="64"/>
    </row>
    <row r="43" spans="1:8" ht="43.5" customHeight="1" x14ac:dyDescent="0.2">
      <c r="A43" s="284" t="s">
        <v>292</v>
      </c>
      <c r="B43" s="475" t="s">
        <v>293</v>
      </c>
      <c r="C43" s="475"/>
      <c r="D43" s="475"/>
      <c r="E43" s="475"/>
      <c r="F43" s="475"/>
      <c r="G43" s="20"/>
      <c r="H43" s="64"/>
    </row>
    <row r="44" spans="1:8" ht="43.5" customHeight="1" x14ac:dyDescent="0.2">
      <c r="A44" s="284" t="s">
        <v>277</v>
      </c>
      <c r="B44" s="475" t="s">
        <v>278</v>
      </c>
      <c r="C44" s="475"/>
      <c r="D44" s="475"/>
      <c r="E44" s="475"/>
      <c r="F44" s="475"/>
      <c r="G44" s="20"/>
      <c r="H44" s="64"/>
    </row>
    <row r="45" spans="1:8" ht="97.5" customHeight="1" x14ac:dyDescent="0.2">
      <c r="A45" s="284" t="s">
        <v>305</v>
      </c>
      <c r="B45" s="475" t="s">
        <v>306</v>
      </c>
      <c r="C45" s="475"/>
      <c r="D45" s="475"/>
      <c r="E45" s="475"/>
      <c r="F45" s="475"/>
      <c r="G45" s="20"/>
      <c r="H45" s="64"/>
    </row>
    <row r="46" spans="1:8" ht="89.25" customHeight="1" x14ac:dyDescent="0.2">
      <c r="A46" s="284" t="s">
        <v>268</v>
      </c>
      <c r="B46" s="475" t="s">
        <v>269</v>
      </c>
      <c r="C46" s="475"/>
      <c r="D46" s="475"/>
      <c r="E46" s="475"/>
      <c r="F46" s="475"/>
      <c r="G46" s="20"/>
      <c r="H46" s="64"/>
    </row>
    <row r="47" spans="1:8" ht="154.5" customHeight="1" x14ac:dyDescent="0.2">
      <c r="A47" s="284" t="s">
        <v>265</v>
      </c>
      <c r="B47" s="475" t="s">
        <v>264</v>
      </c>
      <c r="C47" s="475"/>
      <c r="D47" s="475"/>
      <c r="E47" s="475"/>
      <c r="F47" s="475"/>
      <c r="G47" s="20"/>
      <c r="H47" s="64"/>
    </row>
    <row r="48" spans="1:8" ht="72.75" customHeight="1" x14ac:dyDescent="0.2">
      <c r="A48" s="284" t="s">
        <v>272</v>
      </c>
      <c r="B48" s="475" t="s">
        <v>273</v>
      </c>
      <c r="C48" s="475"/>
      <c r="D48" s="475"/>
      <c r="E48" s="475"/>
      <c r="F48" s="475"/>
      <c r="G48" s="20"/>
      <c r="H48" s="64"/>
    </row>
    <row r="49" spans="1:8" ht="69" customHeight="1" x14ac:dyDescent="0.2">
      <c r="A49" s="284" t="s">
        <v>289</v>
      </c>
      <c r="B49" s="475" t="s">
        <v>317</v>
      </c>
      <c r="C49" s="475"/>
      <c r="D49" s="475"/>
      <c r="E49" s="475"/>
      <c r="F49" s="475"/>
      <c r="G49" s="20"/>
      <c r="H49" s="64"/>
    </row>
    <row r="50" spans="1:8" ht="147" customHeight="1" x14ac:dyDescent="0.2">
      <c r="A50" s="284" t="s">
        <v>302</v>
      </c>
      <c r="B50" s="475" t="s">
        <v>318</v>
      </c>
      <c r="C50" s="475"/>
      <c r="D50" s="475"/>
      <c r="E50" s="475"/>
      <c r="F50" s="475"/>
      <c r="G50" s="20"/>
      <c r="H50" s="64"/>
    </row>
    <row r="51" spans="1:8" ht="46.5" customHeight="1" x14ac:dyDescent="0.2">
      <c r="A51" s="284" t="s">
        <v>270</v>
      </c>
      <c r="B51" s="475" t="s">
        <v>271</v>
      </c>
      <c r="C51" s="475"/>
      <c r="D51" s="475"/>
      <c r="E51" s="475"/>
      <c r="F51" s="475"/>
      <c r="G51" s="20"/>
      <c r="H51" s="64"/>
    </row>
    <row r="52" spans="1:8" ht="84" customHeight="1" x14ac:dyDescent="0.2">
      <c r="A52" s="284" t="s">
        <v>301</v>
      </c>
      <c r="B52" s="475" t="s">
        <v>319</v>
      </c>
      <c r="C52" s="475"/>
      <c r="D52" s="475"/>
      <c r="E52" s="475"/>
      <c r="F52" s="475"/>
      <c r="G52" s="20"/>
      <c r="H52" s="64"/>
    </row>
    <row r="53" spans="1:8" ht="157.5" customHeight="1" x14ac:dyDescent="0.2">
      <c r="A53" s="284" t="s">
        <v>261</v>
      </c>
      <c r="B53" s="475" t="s">
        <v>266</v>
      </c>
      <c r="C53" s="475"/>
      <c r="D53" s="475"/>
      <c r="E53" s="475"/>
      <c r="F53" s="475"/>
      <c r="G53" s="20"/>
      <c r="H53" s="64"/>
    </row>
    <row r="54" spans="1:8" ht="69.75" customHeight="1" x14ac:dyDescent="0.2">
      <c r="A54" s="284" t="s">
        <v>298</v>
      </c>
      <c r="B54" s="475" t="s">
        <v>320</v>
      </c>
      <c r="C54" s="475"/>
      <c r="D54" s="475"/>
      <c r="E54" s="475"/>
      <c r="F54" s="475"/>
      <c r="G54" s="20"/>
      <c r="H54" s="64"/>
    </row>
    <row r="55" spans="1:8" ht="33" customHeight="1" x14ac:dyDescent="0.2">
      <c r="A55" s="284" t="s">
        <v>283</v>
      </c>
      <c r="B55" s="475" t="s">
        <v>321</v>
      </c>
      <c r="C55" s="475"/>
      <c r="D55" s="475"/>
      <c r="E55" s="475"/>
      <c r="F55" s="475"/>
      <c r="G55" s="20"/>
      <c r="H55" s="64"/>
    </row>
    <row r="56" spans="1:8" ht="78" customHeight="1" x14ac:dyDescent="0.2">
      <c r="A56" s="284" t="s">
        <v>299</v>
      </c>
      <c r="B56" s="475" t="s">
        <v>300</v>
      </c>
      <c r="C56" s="475"/>
      <c r="D56" s="475"/>
      <c r="E56" s="475"/>
      <c r="F56" s="475"/>
      <c r="G56" s="20"/>
      <c r="H56" s="64"/>
    </row>
    <row r="57" spans="1:8" ht="183" customHeight="1" x14ac:dyDescent="0.2">
      <c r="A57" s="284" t="s">
        <v>295</v>
      </c>
      <c r="B57" s="475" t="s">
        <v>296</v>
      </c>
      <c r="C57" s="475"/>
      <c r="D57" s="475"/>
      <c r="E57" s="475"/>
      <c r="F57" s="475"/>
      <c r="G57" s="20"/>
      <c r="H57" s="64"/>
    </row>
    <row r="58" spans="1:8" ht="189.75" customHeight="1" x14ac:dyDescent="0.2">
      <c r="A58" s="284" t="s">
        <v>287</v>
      </c>
      <c r="B58" s="475" t="s">
        <v>288</v>
      </c>
      <c r="C58" s="475"/>
      <c r="D58" s="475"/>
      <c r="E58" s="475"/>
      <c r="F58" s="475"/>
      <c r="G58" s="20"/>
      <c r="H58" s="64"/>
    </row>
    <row r="59" spans="1:8" ht="15.75" customHeight="1" x14ac:dyDescent="0.2">
      <c r="B59" s="67"/>
      <c r="C59" s="67"/>
      <c r="D59" s="67"/>
      <c r="G59" s="20"/>
      <c r="H59" s="64"/>
    </row>
    <row r="60" spans="1:8" ht="17" customHeight="1" x14ac:dyDescent="0.2">
      <c r="A60" s="476" t="s">
        <v>214</v>
      </c>
      <c r="B60" s="476"/>
      <c r="C60" s="476"/>
      <c r="D60" s="476"/>
      <c r="E60" s="476"/>
      <c r="F60" s="476"/>
      <c r="G60" s="20"/>
      <c r="H60" s="64"/>
    </row>
    <row r="61" spans="1:8" ht="24" customHeight="1" x14ac:dyDescent="0.2">
      <c r="G61" s="20"/>
      <c r="H61" s="64"/>
    </row>
    <row r="62" spans="1:8" ht="24" customHeight="1" x14ac:dyDescent="0.2">
      <c r="G62" s="20"/>
      <c r="H62" s="64"/>
    </row>
    <row r="63" spans="1:8" ht="24" customHeight="1" x14ac:dyDescent="0.2">
      <c r="G63" s="20"/>
      <c r="H63" s="64"/>
    </row>
    <row r="64" spans="1:8" ht="24" customHeight="1" x14ac:dyDescent="0.2">
      <c r="G64" s="20"/>
      <c r="H64" s="64"/>
    </row>
    <row r="65" spans="1:8" ht="24" customHeight="1" x14ac:dyDescent="0.2">
      <c r="G65" s="20"/>
      <c r="H65" s="64"/>
    </row>
    <row r="66" spans="1:8" ht="24" customHeight="1" x14ac:dyDescent="0.2">
      <c r="A66" s="20"/>
      <c r="B66" s="20"/>
      <c r="C66" s="20"/>
      <c r="D66" s="20"/>
      <c r="E66" s="20"/>
      <c r="F66" s="20"/>
      <c r="G66" s="20"/>
      <c r="H66" s="64"/>
    </row>
    <row r="67" spans="1:8" ht="24" customHeight="1" x14ac:dyDescent="0.2">
      <c r="A67" s="20"/>
      <c r="B67" s="20"/>
      <c r="C67" s="20"/>
      <c r="D67" s="20"/>
      <c r="E67" s="20"/>
      <c r="F67" s="20"/>
      <c r="G67" s="20"/>
      <c r="H67" s="64"/>
    </row>
    <row r="68" spans="1:8" ht="24" customHeight="1" x14ac:dyDescent="0.2">
      <c r="A68" s="20"/>
      <c r="B68" s="20"/>
      <c r="C68" s="20"/>
      <c r="D68" s="20"/>
      <c r="E68" s="20"/>
      <c r="F68" s="20"/>
      <c r="G68" s="20"/>
      <c r="H68" s="64"/>
    </row>
    <row r="69" spans="1:8" ht="24" customHeight="1" x14ac:dyDescent="0.2">
      <c r="A69" s="20"/>
      <c r="B69" s="20"/>
      <c r="C69" s="20"/>
      <c r="D69" s="20"/>
      <c r="E69" s="20"/>
      <c r="F69" s="20"/>
      <c r="G69" s="20"/>
      <c r="H69" s="64"/>
    </row>
    <row r="70" spans="1:8" ht="24" customHeight="1" x14ac:dyDescent="0.2">
      <c r="A70" s="20"/>
      <c r="B70" s="20"/>
      <c r="C70" s="20"/>
      <c r="D70" s="20"/>
      <c r="E70" s="20"/>
      <c r="F70" s="20"/>
      <c r="G70" s="20"/>
      <c r="H70" s="64"/>
    </row>
    <row r="71" spans="1:8" ht="24" customHeight="1" x14ac:dyDescent="0.2">
      <c r="H71" s="64"/>
    </row>
  </sheetData>
  <mergeCells count="77">
    <mergeCell ref="A19:A25"/>
    <mergeCell ref="B25:D25"/>
    <mergeCell ref="E25:F25"/>
    <mergeCell ref="B18:D18"/>
    <mergeCell ref="E18:F18"/>
    <mergeCell ref="B19:D19"/>
    <mergeCell ref="E19:F19"/>
    <mergeCell ref="B20:D20"/>
    <mergeCell ref="E20:F20"/>
    <mergeCell ref="B21:D21"/>
    <mergeCell ref="E21:F21"/>
    <mergeCell ref="B22:D22"/>
    <mergeCell ref="E22:F22"/>
    <mergeCell ref="B23:D23"/>
    <mergeCell ref="E23:F23"/>
    <mergeCell ref="B24:D24"/>
    <mergeCell ref="E24:F24"/>
    <mergeCell ref="A13:A18"/>
    <mergeCell ref="B11:D11"/>
    <mergeCell ref="E11:F11"/>
    <mergeCell ref="B12:D12"/>
    <mergeCell ref="E12:F12"/>
    <mergeCell ref="B13:D13"/>
    <mergeCell ref="E13:F13"/>
    <mergeCell ref="B14:D14"/>
    <mergeCell ref="E14:F14"/>
    <mergeCell ref="B15:D15"/>
    <mergeCell ref="E15:F15"/>
    <mergeCell ref="B16:D16"/>
    <mergeCell ref="E16:F16"/>
    <mergeCell ref="B17:D17"/>
    <mergeCell ref="E17:F17"/>
    <mergeCell ref="A9:A11"/>
    <mergeCell ref="B8:D8"/>
    <mergeCell ref="E8:F8"/>
    <mergeCell ref="B9:D9"/>
    <mergeCell ref="E9:F9"/>
    <mergeCell ref="B10:D10"/>
    <mergeCell ref="E10:F10"/>
    <mergeCell ref="A7:F7"/>
    <mergeCell ref="B55:F55"/>
    <mergeCell ref="B56:F56"/>
    <mergeCell ref="B57:F57"/>
    <mergeCell ref="B58:F58"/>
    <mergeCell ref="B50:F50"/>
    <mergeCell ref="B51:F51"/>
    <mergeCell ref="B52:F52"/>
    <mergeCell ref="B53:F53"/>
    <mergeCell ref="B54:F54"/>
    <mergeCell ref="B35:F35"/>
    <mergeCell ref="B36:F36"/>
    <mergeCell ref="B37:F37"/>
    <mergeCell ref="B49:F49"/>
    <mergeCell ref="B41:F41"/>
    <mergeCell ref="B42:F42"/>
    <mergeCell ref="A60:F60"/>
    <mergeCell ref="A2:F2"/>
    <mergeCell ref="A3:F3"/>
    <mergeCell ref="A4:F4"/>
    <mergeCell ref="A5:F5"/>
    <mergeCell ref="B28:F28"/>
    <mergeCell ref="B27:F27"/>
    <mergeCell ref="B38:F38"/>
    <mergeCell ref="B39:F39"/>
    <mergeCell ref="B40:F40"/>
    <mergeCell ref="B29:F29"/>
    <mergeCell ref="B30:F30"/>
    <mergeCell ref="B31:F31"/>
    <mergeCell ref="B32:F32"/>
    <mergeCell ref="B33:F33"/>
    <mergeCell ref="B34:F34"/>
    <mergeCell ref="B46:F46"/>
    <mergeCell ref="B47:F47"/>
    <mergeCell ref="B48:F48"/>
    <mergeCell ref="B43:F43"/>
    <mergeCell ref="B44:F44"/>
    <mergeCell ref="B45:F45"/>
  </mergeCells>
  <phoneticPr fontId="62" type="noConversion"/>
  <printOptions horizontalCentered="1"/>
  <pageMargins left="0.39370078740157483" right="0.39370078740157483" top="0.59055118110236227" bottom="0.59055118110236227" header="0.19685039370078741" footer="0.19685039370078741"/>
  <pageSetup paperSize="9" scale="88" orientation="portrait" r:id="rId1"/>
  <headerFooter alignWithMargins="0">
    <oddHeader>&amp;L&amp;"Arial Narrow,Normal"&amp;8
 UTC  - Master Qualité -  www.utc.fr/master-qualite &amp;COnglet : &amp;A&amp;RFichier : &amp;F</oddHeader>
    <oddFooter>&amp;L&amp;"Arial Narrow,Normal"&amp;8Version de novembre 2017&amp;C&amp;"Arial Narrow,Normal"&amp;8©2017 : Master 2 Qualité et Performance dans les Organisations&amp;R&amp;"Arial Narrow,Normal"&amp;8
&amp;P/&amp;N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enableFormatConditionsCalculation="0">
    <tabColor rgb="FFED1C24"/>
  </sheetPr>
  <dimension ref="B1:AB73"/>
  <sheetViews>
    <sheetView showGridLines="0" showWhiteSpace="0" zoomScale="110" zoomScaleNormal="110" zoomScaleSheetLayoutView="130" zoomScalePageLayoutView="80" workbookViewId="0">
      <selection activeCell="K13" sqref="K1:Y1048576"/>
    </sheetView>
  </sheetViews>
  <sheetFormatPr baseColWidth="10" defaultColWidth="10.6640625" defaultRowHeight="15" outlineLevelRow="1" x14ac:dyDescent="0.2"/>
  <cols>
    <col min="1" max="1" width="0.5" style="130" customWidth="1"/>
    <col min="2" max="2" width="6.1640625" style="130" customWidth="1"/>
    <col min="3" max="3" width="35.83203125" style="130" customWidth="1"/>
    <col min="4" max="4" width="10.1640625" style="130" bestFit="1" customWidth="1"/>
    <col min="5" max="5" width="5.5" style="130" customWidth="1"/>
    <col min="6" max="6" width="22.33203125" style="130" customWidth="1"/>
    <col min="7" max="7" width="17" style="130" customWidth="1"/>
    <col min="8" max="8" width="1.33203125" style="130" customWidth="1"/>
    <col min="9" max="9" width="29.1640625" style="130" customWidth="1"/>
    <col min="10" max="10" width="55.5" style="239" customWidth="1"/>
    <col min="11" max="12" width="10.6640625" style="378" customWidth="1"/>
    <col min="13" max="13" width="5" style="378" customWidth="1"/>
    <col min="14" max="14" width="10.6640625" style="378" customWidth="1"/>
    <col min="15" max="15" width="4.33203125" style="378" customWidth="1"/>
    <col min="16" max="16" width="16.83203125" style="378" customWidth="1"/>
    <col min="17" max="17" width="17.5" style="378" customWidth="1"/>
    <col min="18" max="18" width="12.5" style="378" customWidth="1"/>
    <col min="19" max="19" width="3.1640625" style="378" customWidth="1"/>
    <col min="20" max="20" width="16.83203125" style="378" customWidth="1"/>
    <col min="21" max="21" width="20.6640625" style="378" customWidth="1"/>
    <col min="22" max="25" width="10.6640625" style="378" customWidth="1"/>
    <col min="26" max="26" width="10.6640625" style="239" customWidth="1"/>
    <col min="27" max="28" width="10.6640625" style="130" customWidth="1"/>
    <col min="29" max="16384" width="10.6640625" style="130"/>
  </cols>
  <sheetData>
    <row r="1" spans="2:28" x14ac:dyDescent="0.2">
      <c r="B1" s="125" t="str">
        <f>INFORMATION!A1</f>
        <v>Document basé sur la norme NF EN 62198</v>
      </c>
      <c r="C1" s="126"/>
      <c r="D1" s="127"/>
      <c r="E1" s="127"/>
      <c r="F1" s="128"/>
      <c r="G1" s="129" t="s">
        <v>41</v>
      </c>
      <c r="I1" s="131"/>
      <c r="K1" s="374"/>
      <c r="L1" s="374"/>
      <c r="M1" s="374"/>
      <c r="N1" s="374"/>
      <c r="O1" s="374"/>
      <c r="P1" s="374"/>
      <c r="Q1" s="375"/>
      <c r="R1" s="374"/>
      <c r="S1" s="374"/>
      <c r="T1" s="374"/>
      <c r="U1" s="374"/>
      <c r="V1" s="374"/>
      <c r="W1" s="374"/>
      <c r="X1" s="374"/>
      <c r="Y1" s="374"/>
    </row>
    <row r="2" spans="2:28" ht="23" customHeight="1" x14ac:dyDescent="0.2">
      <c r="B2" s="526" t="str">
        <f>INFORMATION!B3</f>
        <v>SYSTÈME DE MANAGEMENT DES RISQUES DES PROJETS</v>
      </c>
      <c r="C2" s="527"/>
      <c r="D2" s="527"/>
      <c r="E2" s="527"/>
      <c r="F2" s="527"/>
      <c r="G2" s="528"/>
      <c r="I2" s="131"/>
      <c r="K2" s="374"/>
      <c r="L2" s="374"/>
      <c r="M2" s="374"/>
      <c r="N2" s="374"/>
      <c r="O2" s="374"/>
      <c r="P2" s="374"/>
      <c r="Q2" s="375"/>
      <c r="R2" s="374"/>
      <c r="S2" s="374"/>
      <c r="T2" s="374"/>
      <c r="U2" s="374"/>
      <c r="V2" s="376"/>
      <c r="W2" s="377"/>
      <c r="X2" s="376"/>
      <c r="Y2" s="376"/>
    </row>
    <row r="3" spans="2:28" ht="14" customHeight="1" x14ac:dyDescent="0.2">
      <c r="B3" s="529" t="str">
        <f>INFORMATION!A7</f>
        <v>Etablissement :</v>
      </c>
      <c r="C3" s="530"/>
      <c r="D3" s="531" t="str">
        <f>INFORMATION!D7</f>
        <v>Nom de l'établissement / entreprise / service...</v>
      </c>
      <c r="E3" s="532"/>
      <c r="F3" s="532"/>
      <c r="G3" s="533"/>
      <c r="I3" s="131"/>
      <c r="K3" s="374"/>
      <c r="L3" s="374"/>
      <c r="M3" s="374"/>
      <c r="N3" s="374"/>
      <c r="O3" s="374"/>
      <c r="P3" s="374"/>
      <c r="Q3" s="375"/>
      <c r="R3" s="374"/>
      <c r="S3" s="374"/>
      <c r="T3" s="374"/>
      <c r="U3" s="374"/>
      <c r="V3" s="374"/>
      <c r="W3" s="374"/>
      <c r="X3" s="374"/>
      <c r="Y3" s="374"/>
    </row>
    <row r="4" spans="2:28" ht="14" customHeight="1" x14ac:dyDescent="0.2">
      <c r="B4" s="534" t="s">
        <v>3</v>
      </c>
      <c r="C4" s="535"/>
      <c r="D4" s="536"/>
      <c r="E4" s="537"/>
      <c r="F4" s="538"/>
      <c r="G4" s="539" t="s">
        <v>56</v>
      </c>
      <c r="I4" s="131"/>
      <c r="K4" s="374"/>
      <c r="L4" s="374"/>
      <c r="M4" s="374"/>
      <c r="N4" s="374"/>
      <c r="O4" s="374"/>
      <c r="P4" s="374"/>
      <c r="Q4" s="375"/>
      <c r="R4" s="374"/>
      <c r="S4" s="374"/>
      <c r="T4" s="374"/>
      <c r="U4" s="374"/>
      <c r="V4" s="374"/>
      <c r="W4" s="374"/>
      <c r="X4" s="374"/>
      <c r="Y4" s="374"/>
    </row>
    <row r="5" spans="2:28" ht="14" customHeight="1" x14ac:dyDescent="0.2">
      <c r="B5" s="542" t="s">
        <v>55</v>
      </c>
      <c r="C5" s="543"/>
      <c r="D5" s="536" t="s">
        <v>67</v>
      </c>
      <c r="E5" s="537"/>
      <c r="F5" s="538"/>
      <c r="G5" s="540"/>
      <c r="I5" s="131"/>
      <c r="K5" s="374"/>
      <c r="L5" s="374"/>
      <c r="M5" s="374"/>
      <c r="N5" s="374"/>
      <c r="O5" s="374"/>
      <c r="P5" s="374"/>
      <c r="Q5" s="375"/>
      <c r="R5" s="374"/>
      <c r="S5" s="374"/>
      <c r="T5" s="374"/>
      <c r="U5" s="374"/>
      <c r="V5" s="374"/>
      <c r="W5" s="374"/>
      <c r="X5" s="374"/>
      <c r="Y5" s="374"/>
    </row>
    <row r="6" spans="2:28" ht="14" customHeight="1" x14ac:dyDescent="0.2">
      <c r="B6" s="544"/>
      <c r="C6" s="545"/>
      <c r="D6" s="546" t="s">
        <v>68</v>
      </c>
      <c r="E6" s="547"/>
      <c r="F6" s="5" t="s">
        <v>69</v>
      </c>
      <c r="G6" s="540"/>
      <c r="I6" s="131"/>
      <c r="K6" s="374"/>
      <c r="L6" s="374"/>
      <c r="M6" s="374"/>
      <c r="N6" s="374"/>
      <c r="O6" s="374"/>
      <c r="P6" s="374"/>
      <c r="Q6" s="375"/>
      <c r="R6" s="374"/>
      <c r="S6" s="374"/>
      <c r="T6" s="374"/>
      <c r="U6" s="374"/>
      <c r="V6" s="374"/>
      <c r="W6" s="374"/>
      <c r="X6" s="374"/>
      <c r="Y6" s="374"/>
    </row>
    <row r="7" spans="2:28" ht="14" customHeight="1" x14ac:dyDescent="0.2">
      <c r="B7" s="542" t="s">
        <v>143</v>
      </c>
      <c r="C7" s="548"/>
      <c r="D7" s="551" t="s">
        <v>117</v>
      </c>
      <c r="E7" s="552"/>
      <c r="F7" s="553"/>
      <c r="G7" s="540"/>
      <c r="I7" s="131"/>
      <c r="K7" s="374"/>
      <c r="L7" s="374"/>
      <c r="M7" s="374"/>
      <c r="N7" s="374"/>
      <c r="O7" s="374"/>
      <c r="P7" s="374"/>
      <c r="Q7" s="375"/>
      <c r="R7" s="374"/>
      <c r="S7" s="374"/>
      <c r="T7" s="374"/>
      <c r="U7" s="374"/>
      <c r="V7" s="374"/>
      <c r="W7" s="374"/>
      <c r="X7" s="374"/>
      <c r="Y7" s="374"/>
    </row>
    <row r="8" spans="2:28" ht="14" customHeight="1" x14ac:dyDescent="0.2">
      <c r="B8" s="549"/>
      <c r="C8" s="550"/>
      <c r="D8" s="554"/>
      <c r="E8" s="555"/>
      <c r="F8" s="556"/>
      <c r="G8" s="541"/>
      <c r="I8" s="131"/>
      <c r="K8" s="374"/>
      <c r="L8" s="374"/>
      <c r="M8" s="374"/>
      <c r="N8" s="374"/>
      <c r="O8" s="374"/>
      <c r="P8" s="374"/>
      <c r="Q8" s="375"/>
      <c r="R8" s="374"/>
      <c r="S8" s="374"/>
      <c r="T8" s="374"/>
      <c r="U8" s="374"/>
      <c r="V8" s="374"/>
      <c r="W8" s="374"/>
      <c r="X8" s="374"/>
      <c r="Y8" s="374"/>
    </row>
    <row r="9" spans="2:28" x14ac:dyDescent="0.2">
      <c r="B9" s="524" t="s">
        <v>246</v>
      </c>
      <c r="C9" s="524"/>
      <c r="D9" s="524"/>
      <c r="E9" s="524"/>
      <c r="F9" s="524"/>
      <c r="G9" s="524"/>
      <c r="I9" s="131"/>
      <c r="L9" s="374"/>
      <c r="M9" s="374"/>
      <c r="N9" s="374"/>
      <c r="O9" s="374"/>
      <c r="P9" s="374"/>
      <c r="Q9" s="375"/>
      <c r="R9" s="376" t="s">
        <v>324</v>
      </c>
      <c r="S9" s="374"/>
      <c r="T9" s="374"/>
      <c r="U9" s="374"/>
      <c r="V9" s="376"/>
      <c r="W9" s="376"/>
      <c r="X9" s="376"/>
    </row>
    <row r="10" spans="2:28" ht="21" customHeight="1" x14ac:dyDescent="0.2">
      <c r="B10" s="132" t="s">
        <v>121</v>
      </c>
      <c r="C10" s="133" t="s">
        <v>147</v>
      </c>
      <c r="D10" s="133" t="s">
        <v>148</v>
      </c>
      <c r="E10" s="133" t="s">
        <v>24</v>
      </c>
      <c r="F10" s="133" t="s">
        <v>11</v>
      </c>
      <c r="G10" s="134" t="s">
        <v>10</v>
      </c>
      <c r="I10" s="131"/>
      <c r="K10" s="374"/>
      <c r="L10" s="374"/>
      <c r="M10" s="374"/>
      <c r="N10" s="374"/>
      <c r="O10" s="374"/>
      <c r="P10" s="379" t="s">
        <v>53</v>
      </c>
      <c r="Q10" s="380" t="s">
        <v>37</v>
      </c>
      <c r="R10" s="380" t="s">
        <v>13</v>
      </c>
      <c r="S10" s="380"/>
      <c r="T10" s="380" t="s">
        <v>27</v>
      </c>
      <c r="U10" s="380" t="s">
        <v>38</v>
      </c>
      <c r="V10" s="374"/>
      <c r="W10" s="380" t="s">
        <v>14</v>
      </c>
      <c r="X10" s="379" t="s">
        <v>15</v>
      </c>
      <c r="Y10" s="379" t="s">
        <v>16</v>
      </c>
    </row>
    <row r="11" spans="2:28" s="135" customFormat="1" ht="30" customHeight="1" x14ac:dyDescent="0.2">
      <c r="B11" s="72" t="s">
        <v>122</v>
      </c>
      <c r="C11" s="73" t="s">
        <v>75</v>
      </c>
      <c r="D11" s="74" t="str">
        <f>V11</f>
        <v>Niveau non concerné</v>
      </c>
      <c r="E11" s="74" t="str">
        <f>IF($D11="Niveau non concerné","NC",U11)</f>
        <v>NC</v>
      </c>
      <c r="F11" s="557" t="str">
        <f>IFERROR(IF(E11=INFORMATION!$G$24,INFORMATION!$H$24,IF(E11&lt;=INFORMATION!$F$20,INFORMATION!$H$20,IF(E11&lt;=INFORMATION!$F$21,INFORMATION!$H$21,IF(E11&lt;=INFORMATION!$F$22,INFORMATION!$H$22,INFORMATION!$H$23)))),"")</f>
        <v>Niveau non concerné</v>
      </c>
      <c r="G11" s="557"/>
      <c r="H11" s="130"/>
      <c r="I11" s="131"/>
      <c r="J11" s="239"/>
      <c r="K11" s="379" t="s">
        <v>113</v>
      </c>
      <c r="L11" s="379" t="s">
        <v>110</v>
      </c>
      <c r="M11" s="379" t="s">
        <v>111</v>
      </c>
      <c r="N11" s="379" t="s">
        <v>112</v>
      </c>
      <c r="O11" s="379" t="s">
        <v>161</v>
      </c>
      <c r="P11" s="381" t="s">
        <v>36</v>
      </c>
      <c r="Q11" s="380" t="s">
        <v>17</v>
      </c>
      <c r="R11" s="380" t="s">
        <v>44</v>
      </c>
      <c r="S11" s="380" t="s">
        <v>161</v>
      </c>
      <c r="T11" s="382">
        <f>SUM(T12:T34)</f>
        <v>0</v>
      </c>
      <c r="U11" s="377">
        <f>IFERROR(SUM(U12:U34),"")</f>
        <v>0</v>
      </c>
      <c r="V11" s="380" t="str">
        <f>IFERROR(IF(U11=INFORMATION!$D$24,INFORMATION!$H$24,IF(U11&lt;=INFORMATION!$F$20,INFORMATION!$G$20,IF(U11&lt;=INFORMATION!$F$21,INFORMATION!$G$21,IF(U11&lt;=INFORMATION!$F$22,INFORMATION!$G$22,INFORMATION!$G$23)))),"")</f>
        <v>Niveau non concerné</v>
      </c>
      <c r="W11" s="377">
        <f>1/3</f>
        <v>0.33333333333333331</v>
      </c>
      <c r="X11" s="377">
        <f>U11*W11</f>
        <v>0</v>
      </c>
      <c r="Y11" s="383"/>
      <c r="Z11" s="240"/>
      <c r="AA11" s="136"/>
      <c r="AB11" s="137"/>
    </row>
    <row r="12" spans="2:28" ht="30" customHeight="1" outlineLevel="1" x14ac:dyDescent="0.2">
      <c r="B12" s="78" t="s">
        <v>114</v>
      </c>
      <c r="C12" s="83" t="s">
        <v>76</v>
      </c>
      <c r="D12" s="84" t="str">
        <f>R12</f>
        <v>Niveau non concerné</v>
      </c>
      <c r="E12" s="84" t="str">
        <f>IF($D12="Niveau non concerné","NC",$Q12)</f>
        <v>NC</v>
      </c>
      <c r="F12" s="519" t="str">
        <f>IFERROR(IF(E12=INFORMATION!$G$24,INFORMATION!$H$24,IF(E12&lt;=INFORMATION!$F$20,INFORMATION!$H$20,IF(E12&lt;=INFORMATION!$F$21,INFORMATION!$H$21,IF(E12&lt;=INFORMATION!$F$22,INFORMATION!$H$22,INFORMATION!$H$23)))),"")</f>
        <v>Niveau non concerné</v>
      </c>
      <c r="G12" s="520"/>
      <c r="I12" s="131"/>
      <c r="K12" s="376" t="s">
        <v>60</v>
      </c>
      <c r="L12" s="384" t="s">
        <v>40</v>
      </c>
      <c r="M12" s="384"/>
      <c r="N12" s="376" t="s">
        <v>44</v>
      </c>
      <c r="O12" s="376"/>
      <c r="P12" s="385">
        <f>SUM(P13:P22)</f>
        <v>0.99999999999999989</v>
      </c>
      <c r="Q12" s="380">
        <f>IFERROR(SUM(Q13:Q22),"")</f>
        <v>0</v>
      </c>
      <c r="R12" s="380" t="str">
        <f>IFERROR(IF(Q12=INFORMATION!$F$24,INFORMATION!$H$24,IF(Q12&lt;=INFORMATION!$F$20,INFORMATION!$G$20,IF(Q12&lt;=INFORMATION!$F$21,INFORMATION!$G$21,IF(Q12&lt;=INFORMATION!$F$22,INFORMATION!$G$22,INFORMATION!$G$23)))),"")</f>
        <v>Niveau non concerné</v>
      </c>
      <c r="S12" s="386">
        <f>IF(R12="Niveau non concerné",1,0)</f>
        <v>1</v>
      </c>
      <c r="T12" s="377">
        <f>IF(R12="Niveau non concerné",0,1/COUNTIF($S$12:$S$33,"=0"))</f>
        <v>0</v>
      </c>
      <c r="U12" s="377">
        <f>T12*Q12</f>
        <v>0</v>
      </c>
      <c r="V12" s="383"/>
      <c r="W12" s="387"/>
      <c r="X12" s="383"/>
      <c r="Y12" s="383"/>
      <c r="AA12" s="138" t="s">
        <v>22</v>
      </c>
      <c r="AB12" s="138"/>
    </row>
    <row r="13" spans="2:28" ht="30" customHeight="1" outlineLevel="1" x14ac:dyDescent="0.2">
      <c r="B13" s="6" t="s">
        <v>330</v>
      </c>
      <c r="C13" s="7" t="s">
        <v>247</v>
      </c>
      <c r="D13" s="1"/>
      <c r="E13" s="139" t="str">
        <f>IF($D13="Non concerné","NC",$N13)</f>
        <v/>
      </c>
      <c r="F13" s="140" t="str">
        <f>IF(D13="","",CHOOSE($M13,"Libellé du critère quand il sera choisi",INFORMATION!$A$20,INFORMATION!$A$21,INFORMATION!$A$22,INFORMATION!$A$23,"Non concerné"))</f>
        <v/>
      </c>
      <c r="G13" s="9" t="s">
        <v>149</v>
      </c>
      <c r="I13" s="525"/>
      <c r="K13" s="376">
        <v>1</v>
      </c>
      <c r="L13" s="379">
        <f>$D13</f>
        <v>0</v>
      </c>
      <c r="M13" s="379" t="str">
        <f>IFERROR((VLOOKUP($D13,INFORMATION!$M$20:$N$24,2,FALSE)),"")</f>
        <v/>
      </c>
      <c r="N13" s="377" t="str">
        <f>IFERROR(CHOOSE($M13,"",INFORMATION!$D$20,INFORMATION!$D$21,INFORMATION!$D$22,INFORMATION!$D$23,INFORMATION!$D$24),"")</f>
        <v/>
      </c>
      <c r="O13" s="388">
        <f>IF(L13="Non Concerné",1,0)</f>
        <v>0</v>
      </c>
      <c r="P13" s="385">
        <f>IF(L13="Non Concerné",0,1/COUNTIF($O$13:$O$22,"=0"))</f>
        <v>0.1</v>
      </c>
      <c r="Q13" s="377" t="str">
        <f t="shared" ref="Q13:Q22" si="0">IFERROR(N13*P13,"")</f>
        <v/>
      </c>
      <c r="R13" s="377"/>
      <c r="S13" s="377"/>
      <c r="T13" s="377"/>
      <c r="U13" s="376"/>
      <c r="V13" s="376"/>
      <c r="W13" s="377"/>
      <c r="X13" s="376"/>
      <c r="Y13" s="376"/>
      <c r="AA13" s="138" t="s">
        <v>23</v>
      </c>
    </row>
    <row r="14" spans="2:28" ht="30" customHeight="1" outlineLevel="1" x14ac:dyDescent="0.2">
      <c r="B14" s="6" t="s">
        <v>331</v>
      </c>
      <c r="C14" s="7" t="s">
        <v>78</v>
      </c>
      <c r="D14" s="1"/>
      <c r="E14" s="139" t="str">
        <f t="shared" ref="E14:E22" si="1">IF($D14="Non concerné","NC",$N14)</f>
        <v/>
      </c>
      <c r="F14" s="140" t="str">
        <f>IF(D14="","",CHOOSE($M14,"Libellé du critère quand il sera choisi",INFORMATION!$A$20,INFORMATION!$A$21,INFORMATION!$A$22,INFORMATION!$A$23,"Non concerné"))</f>
        <v/>
      </c>
      <c r="G14" s="9" t="s">
        <v>149</v>
      </c>
      <c r="I14" s="525"/>
      <c r="K14" s="376">
        <f>K13+1</f>
        <v>2</v>
      </c>
      <c r="L14" s="379">
        <f t="shared" ref="L14:L22" si="2">D14</f>
        <v>0</v>
      </c>
      <c r="M14" s="379" t="str">
        <f>IFERROR((VLOOKUP($D14,INFORMATION!$M$20:$N$24,2,FALSE)),"")</f>
        <v/>
      </c>
      <c r="N14" s="377" t="str">
        <f>IFERROR(CHOOSE($M14,"",INFORMATION!$D$20,INFORMATION!$D$21,INFORMATION!$D$22,INFORMATION!$D$23,INFORMATION!$D$24),"")</f>
        <v/>
      </c>
      <c r="O14" s="388">
        <f t="shared" ref="O14:O21" si="3">IF(L14="Non Concerné",1,0)</f>
        <v>0</v>
      </c>
      <c r="P14" s="385">
        <f>IF(L14="Non Concerné",0,1/COUNTIF($O$13:$O$22,"=0"))</f>
        <v>0.1</v>
      </c>
      <c r="Q14" s="377" t="str">
        <f t="shared" si="0"/>
        <v/>
      </c>
      <c r="R14" s="377"/>
      <c r="S14" s="377"/>
      <c r="T14" s="377"/>
      <c r="U14" s="377"/>
      <c r="V14" s="377"/>
      <c r="W14" s="377"/>
      <c r="X14" s="376"/>
      <c r="Y14" s="376"/>
      <c r="AA14" s="138" t="s">
        <v>45</v>
      </c>
      <c r="AB14" s="138"/>
    </row>
    <row r="15" spans="2:28" ht="30" customHeight="1" outlineLevel="1" x14ac:dyDescent="0.2">
      <c r="B15" s="6" t="s">
        <v>332</v>
      </c>
      <c r="C15" s="7" t="s">
        <v>248</v>
      </c>
      <c r="D15" s="1"/>
      <c r="E15" s="139" t="str">
        <f t="shared" si="1"/>
        <v/>
      </c>
      <c r="F15" s="140" t="str">
        <f>IF(D15="","",CHOOSE($M15,"Libellé du critère quand il sera choisi",INFORMATION!$A$20,INFORMATION!$A$21,INFORMATION!$A$22,INFORMATION!$A$23,"Non concerné"))</f>
        <v/>
      </c>
      <c r="G15" s="9" t="s">
        <v>149</v>
      </c>
      <c r="I15" s="525"/>
      <c r="K15" s="376">
        <f t="shared" ref="K15:K22" si="4">K14+1</f>
        <v>3</v>
      </c>
      <c r="L15" s="379">
        <f t="shared" si="2"/>
        <v>0</v>
      </c>
      <c r="M15" s="379" t="str">
        <f>IFERROR((VLOOKUP($D15,INFORMATION!$M$20:$N$24,2,FALSE)),"")</f>
        <v/>
      </c>
      <c r="N15" s="377" t="str">
        <f>IFERROR(CHOOSE($M15,"",INFORMATION!$D$20,INFORMATION!$D$21,INFORMATION!$D$22,INFORMATION!$D$23,INFORMATION!$D$24),"")</f>
        <v/>
      </c>
      <c r="O15" s="388">
        <f t="shared" si="3"/>
        <v>0</v>
      </c>
      <c r="P15" s="385">
        <f t="shared" ref="P15:P22" si="5">IF(L15="Non Concerné",0,1/COUNTIF($O$13:$O$22,"=0"))</f>
        <v>0.1</v>
      </c>
      <c r="Q15" s="377" t="str">
        <f>IFERROR(N15*P15,"")</f>
        <v/>
      </c>
      <c r="R15" s="377"/>
      <c r="S15" s="377"/>
      <c r="T15" s="377"/>
      <c r="U15" s="377"/>
      <c r="V15" s="377"/>
      <c r="W15" s="377"/>
      <c r="X15" s="376"/>
      <c r="Y15" s="376"/>
      <c r="AA15" s="138" t="s">
        <v>46</v>
      </c>
      <c r="AB15" s="138"/>
    </row>
    <row r="16" spans="2:28" ht="41.25" customHeight="1" outlineLevel="1" x14ac:dyDescent="0.2">
      <c r="B16" s="6" t="s">
        <v>333</v>
      </c>
      <c r="C16" s="7" t="s">
        <v>79</v>
      </c>
      <c r="D16" s="1"/>
      <c r="E16" s="139" t="str">
        <f t="shared" si="1"/>
        <v/>
      </c>
      <c r="F16" s="140" t="str">
        <f>IF(D16="","",CHOOSE($M16,"Libellé du critère quand il sera choisi",INFORMATION!$A$20,INFORMATION!$A$21,INFORMATION!$A$22,INFORMATION!$A$23,"Non concerné"))</f>
        <v/>
      </c>
      <c r="G16" s="9" t="s">
        <v>149</v>
      </c>
      <c r="I16" s="141"/>
      <c r="K16" s="376">
        <f t="shared" si="4"/>
        <v>4</v>
      </c>
      <c r="L16" s="379">
        <f t="shared" si="2"/>
        <v>0</v>
      </c>
      <c r="M16" s="379" t="str">
        <f>IFERROR((VLOOKUP($D16,INFORMATION!$M$20:$N$24,2,FALSE)),"")</f>
        <v/>
      </c>
      <c r="N16" s="377" t="str">
        <f>IFERROR(CHOOSE($M16,"",INFORMATION!$D$20,INFORMATION!$D$21,INFORMATION!$D$22,INFORMATION!$D$23,INFORMATION!$D$24),"")</f>
        <v/>
      </c>
      <c r="O16" s="388">
        <f t="shared" si="3"/>
        <v>0</v>
      </c>
      <c r="P16" s="385">
        <f t="shared" si="5"/>
        <v>0.1</v>
      </c>
      <c r="Q16" s="377" t="str">
        <f t="shared" si="0"/>
        <v/>
      </c>
      <c r="R16" s="377"/>
      <c r="S16" s="377"/>
      <c r="T16" s="377"/>
      <c r="U16" s="377"/>
      <c r="V16" s="377"/>
      <c r="W16" s="377"/>
      <c r="X16" s="376"/>
      <c r="Y16" s="376"/>
      <c r="AA16" s="138" t="s">
        <v>118</v>
      </c>
      <c r="AB16" s="138"/>
    </row>
    <row r="17" spans="2:28" ht="30" customHeight="1" outlineLevel="1" x14ac:dyDescent="0.2">
      <c r="B17" s="6" t="s">
        <v>334</v>
      </c>
      <c r="C17" s="7" t="s">
        <v>249</v>
      </c>
      <c r="D17" s="1"/>
      <c r="E17" s="139" t="str">
        <f t="shared" si="1"/>
        <v/>
      </c>
      <c r="F17" s="140" t="str">
        <f>IF(D17="","",CHOOSE($M17,"Libellé du critère quand il sera choisi",INFORMATION!$A$20,INFORMATION!$A$21,INFORMATION!$A$22,INFORMATION!$A$23,"Non concerné"))</f>
        <v/>
      </c>
      <c r="G17" s="9" t="s">
        <v>149</v>
      </c>
      <c r="I17" s="142"/>
      <c r="K17" s="376">
        <f t="shared" si="4"/>
        <v>5</v>
      </c>
      <c r="L17" s="379">
        <f t="shared" si="2"/>
        <v>0</v>
      </c>
      <c r="M17" s="379" t="str">
        <f>IFERROR((VLOOKUP($D17,INFORMATION!$M$20:$N$24,2,FALSE)),"")</f>
        <v/>
      </c>
      <c r="N17" s="377" t="str">
        <f>IFERROR(CHOOSE($M17,"",INFORMATION!$D$20,INFORMATION!$D$21,INFORMATION!$D$22,INFORMATION!$D$23,INFORMATION!$D$24),"")</f>
        <v/>
      </c>
      <c r="O17" s="388">
        <f t="shared" si="3"/>
        <v>0</v>
      </c>
      <c r="P17" s="385">
        <f t="shared" si="5"/>
        <v>0.1</v>
      </c>
      <c r="Q17" s="377" t="str">
        <f t="shared" si="0"/>
        <v/>
      </c>
      <c r="R17" s="377"/>
      <c r="S17" s="377"/>
      <c r="T17" s="377"/>
      <c r="U17" s="377"/>
      <c r="V17" s="377"/>
      <c r="W17" s="377"/>
      <c r="X17" s="376"/>
      <c r="Y17" s="376"/>
      <c r="AA17" s="239"/>
      <c r="AB17" s="138"/>
    </row>
    <row r="18" spans="2:28" ht="30" customHeight="1" outlineLevel="1" x14ac:dyDescent="0.2">
      <c r="B18" s="6" t="s">
        <v>335</v>
      </c>
      <c r="C18" s="7" t="s">
        <v>250</v>
      </c>
      <c r="D18" s="1"/>
      <c r="E18" s="139" t="str">
        <f t="shared" si="1"/>
        <v/>
      </c>
      <c r="F18" s="140" t="str">
        <f>IF(D18="","",CHOOSE($M18,"Libellé du critère quand il sera choisi",INFORMATION!$A$20,INFORMATION!$A$21,INFORMATION!$A$22,INFORMATION!$A$23,"Non concerné"))</f>
        <v/>
      </c>
      <c r="G18" s="9" t="s">
        <v>149</v>
      </c>
      <c r="I18" s="142"/>
      <c r="K18" s="376">
        <f t="shared" si="4"/>
        <v>6</v>
      </c>
      <c r="L18" s="379">
        <f t="shared" si="2"/>
        <v>0</v>
      </c>
      <c r="M18" s="379" t="str">
        <f>IFERROR((VLOOKUP($D18,INFORMATION!$M$20:$N$24,2,FALSE)),"")</f>
        <v/>
      </c>
      <c r="N18" s="377" t="str">
        <f>IFERROR(CHOOSE($M18,"",INFORMATION!$D$20,INFORMATION!$D$21,INFORMATION!$D$22,INFORMATION!$D$23,INFORMATION!$D$24),"")</f>
        <v/>
      </c>
      <c r="O18" s="388">
        <f t="shared" si="3"/>
        <v>0</v>
      </c>
      <c r="P18" s="385">
        <f t="shared" si="5"/>
        <v>0.1</v>
      </c>
      <c r="Q18" s="377" t="str">
        <f t="shared" si="0"/>
        <v/>
      </c>
      <c r="R18" s="377"/>
      <c r="S18" s="377"/>
      <c r="T18" s="377"/>
      <c r="U18" s="377"/>
      <c r="V18" s="377"/>
      <c r="W18" s="377"/>
      <c r="X18" s="376"/>
      <c r="Y18" s="376"/>
      <c r="AA18" s="138"/>
      <c r="AB18" s="138"/>
    </row>
    <row r="19" spans="2:28" ht="38.25" customHeight="1" outlineLevel="1" x14ac:dyDescent="0.2">
      <c r="B19" s="6" t="s">
        <v>336</v>
      </c>
      <c r="C19" s="7" t="s">
        <v>80</v>
      </c>
      <c r="D19" s="1"/>
      <c r="E19" s="139" t="str">
        <f t="shared" si="1"/>
        <v/>
      </c>
      <c r="F19" s="140" t="str">
        <f>IF(D19="","",CHOOSE($M19,"Libellé du critère quand il sera choisi",INFORMATION!$A$20,INFORMATION!$A$21,INFORMATION!$A$22,INFORMATION!$A$23,"Non concerné"))</f>
        <v/>
      </c>
      <c r="G19" s="9" t="s">
        <v>149</v>
      </c>
      <c r="I19" s="143"/>
      <c r="K19" s="376">
        <f t="shared" si="4"/>
        <v>7</v>
      </c>
      <c r="L19" s="379">
        <f t="shared" si="2"/>
        <v>0</v>
      </c>
      <c r="M19" s="379" t="str">
        <f>IFERROR((VLOOKUP($D19,INFORMATION!$M$20:$N$24,2,FALSE)),"")</f>
        <v/>
      </c>
      <c r="N19" s="377" t="str">
        <f>IFERROR(CHOOSE($M19,"",INFORMATION!$D$20,INFORMATION!$D$21,INFORMATION!$D$22,INFORMATION!$D$23,INFORMATION!$D$24),"")</f>
        <v/>
      </c>
      <c r="O19" s="388">
        <f t="shared" si="3"/>
        <v>0</v>
      </c>
      <c r="P19" s="385">
        <f t="shared" si="5"/>
        <v>0.1</v>
      </c>
      <c r="Q19" s="377" t="str">
        <f t="shared" si="0"/>
        <v/>
      </c>
      <c r="R19" s="377"/>
      <c r="S19" s="377"/>
      <c r="T19" s="377"/>
      <c r="U19" s="377"/>
      <c r="V19" s="377"/>
      <c r="W19" s="377"/>
      <c r="X19" s="376"/>
      <c r="Y19" s="376"/>
      <c r="AA19" s="138"/>
      <c r="AB19" s="138"/>
    </row>
    <row r="20" spans="2:28" ht="30" customHeight="1" outlineLevel="1" x14ac:dyDescent="0.2">
      <c r="B20" s="6" t="s">
        <v>337</v>
      </c>
      <c r="C20" s="7" t="s">
        <v>251</v>
      </c>
      <c r="D20" s="1"/>
      <c r="E20" s="139" t="str">
        <f t="shared" si="1"/>
        <v/>
      </c>
      <c r="F20" s="140" t="str">
        <f>IF(D20="","",CHOOSE($M20,"Libellé du critère quand il sera choisi",INFORMATION!$A$20,INFORMATION!$A$21,INFORMATION!$A$22,INFORMATION!$A$23,"Non concerné"))</f>
        <v/>
      </c>
      <c r="G20" s="9" t="s">
        <v>149</v>
      </c>
      <c r="I20" s="525"/>
      <c r="K20" s="376">
        <f t="shared" si="4"/>
        <v>8</v>
      </c>
      <c r="L20" s="379">
        <f t="shared" si="2"/>
        <v>0</v>
      </c>
      <c r="M20" s="379" t="str">
        <f>IFERROR((VLOOKUP($D20,INFORMATION!$M$20:$N$24,2,FALSE)),"")</f>
        <v/>
      </c>
      <c r="N20" s="377" t="str">
        <f>IFERROR(CHOOSE($M20,"",INFORMATION!$D$20,INFORMATION!$D$21,INFORMATION!$D$22,INFORMATION!$D$23,INFORMATION!$D$24),"")</f>
        <v/>
      </c>
      <c r="O20" s="388">
        <f t="shared" si="3"/>
        <v>0</v>
      </c>
      <c r="P20" s="385">
        <f t="shared" si="5"/>
        <v>0.1</v>
      </c>
      <c r="Q20" s="377" t="str">
        <f t="shared" si="0"/>
        <v/>
      </c>
      <c r="R20" s="377"/>
      <c r="S20" s="377"/>
      <c r="T20" s="377"/>
      <c r="U20" s="377"/>
      <c r="V20" s="377"/>
      <c r="W20" s="377"/>
      <c r="X20" s="376"/>
      <c r="Y20" s="376"/>
      <c r="AA20" s="138"/>
      <c r="AB20" s="138"/>
    </row>
    <row r="21" spans="2:28" ht="30" customHeight="1" outlineLevel="1" x14ac:dyDescent="0.2">
      <c r="B21" s="6" t="s">
        <v>338</v>
      </c>
      <c r="C21" s="7" t="s">
        <v>81</v>
      </c>
      <c r="D21" s="1"/>
      <c r="E21" s="139" t="str">
        <f t="shared" si="1"/>
        <v/>
      </c>
      <c r="F21" s="140" t="str">
        <f>IF(D21="","",CHOOSE($M21,"Libellé du critère quand il sera choisi",INFORMATION!$A$20,INFORMATION!$A$21,INFORMATION!$A$22,INFORMATION!$A$23,"Non concerné"))</f>
        <v/>
      </c>
      <c r="G21" s="9" t="s">
        <v>149</v>
      </c>
      <c r="I21" s="525"/>
      <c r="K21" s="376">
        <f t="shared" si="4"/>
        <v>9</v>
      </c>
      <c r="L21" s="379">
        <f t="shared" si="2"/>
        <v>0</v>
      </c>
      <c r="M21" s="379" t="str">
        <f>IFERROR((VLOOKUP($D21,INFORMATION!$M$20:$N$24,2,FALSE)),"")</f>
        <v/>
      </c>
      <c r="N21" s="377" t="str">
        <f>IFERROR(CHOOSE($M21,"",INFORMATION!$D$20,INFORMATION!$D$21,INFORMATION!$D$22,INFORMATION!$D$23,INFORMATION!$D$24),"")</f>
        <v/>
      </c>
      <c r="O21" s="388">
        <f t="shared" si="3"/>
        <v>0</v>
      </c>
      <c r="P21" s="385">
        <f t="shared" si="5"/>
        <v>0.1</v>
      </c>
      <c r="Q21" s="377" t="str">
        <f t="shared" si="0"/>
        <v/>
      </c>
      <c r="R21" s="377"/>
      <c r="S21" s="377"/>
      <c r="T21" s="377"/>
      <c r="U21" s="377"/>
      <c r="V21" s="377"/>
      <c r="W21" s="377"/>
      <c r="X21" s="376"/>
      <c r="Y21" s="376"/>
      <c r="AA21" s="138"/>
      <c r="AB21" s="138"/>
    </row>
    <row r="22" spans="2:28" ht="30" customHeight="1" outlineLevel="1" x14ac:dyDescent="0.2">
      <c r="B22" s="6" t="s">
        <v>329</v>
      </c>
      <c r="C22" s="7" t="s">
        <v>82</v>
      </c>
      <c r="D22" s="1"/>
      <c r="E22" s="139" t="str">
        <f t="shared" si="1"/>
        <v/>
      </c>
      <c r="F22" s="140" t="str">
        <f>IF(D22="","",CHOOSE($M22,"Libellé du critère quand il sera choisi",INFORMATION!$A$20,INFORMATION!$A$21,INFORMATION!$A$22,INFORMATION!$A$23,"Non concerné"))</f>
        <v/>
      </c>
      <c r="G22" s="9" t="s">
        <v>149</v>
      </c>
      <c r="I22" s="525"/>
      <c r="K22" s="376">
        <f t="shared" si="4"/>
        <v>10</v>
      </c>
      <c r="L22" s="379">
        <f t="shared" si="2"/>
        <v>0</v>
      </c>
      <c r="M22" s="379" t="str">
        <f>IFERROR((VLOOKUP($D22,INFORMATION!$M$20:$N$24,2,FALSE)),"")</f>
        <v/>
      </c>
      <c r="N22" s="377" t="str">
        <f>IFERROR(CHOOSE($M22,"",INFORMATION!$D$20,INFORMATION!$D$21,INFORMATION!$D$22,INFORMATION!$D$23,INFORMATION!$D$24),"")</f>
        <v/>
      </c>
      <c r="O22" s="388">
        <f>IF(L22="Non Concerné",1,0)</f>
        <v>0</v>
      </c>
      <c r="P22" s="385">
        <f t="shared" si="5"/>
        <v>0.1</v>
      </c>
      <c r="Q22" s="377" t="str">
        <f t="shared" si="0"/>
        <v/>
      </c>
      <c r="R22" s="377"/>
      <c r="S22" s="377"/>
      <c r="T22" s="377"/>
      <c r="U22" s="377"/>
      <c r="V22" s="377"/>
      <c r="W22" s="377"/>
      <c r="X22" s="376"/>
      <c r="Y22" s="376"/>
    </row>
    <row r="23" spans="2:28" ht="30" customHeight="1" outlineLevel="1" x14ac:dyDescent="0.2">
      <c r="B23" s="79" t="s">
        <v>115</v>
      </c>
      <c r="C23" s="85" t="s">
        <v>83</v>
      </c>
      <c r="D23" s="86" t="str">
        <f>R23</f>
        <v>Niveau non concerné</v>
      </c>
      <c r="E23" s="86" t="str">
        <f>IF($D23="Niveau non concerné","NC",$Q23)</f>
        <v>NC</v>
      </c>
      <c r="F23" s="521" t="str">
        <f>IFERROR(IF(E23=INFORMATION!$G$24,INFORMATION!$H$24,IF(E23&lt;=INFORMATION!$F$20,INFORMATION!$H$20,IF(E23&lt;=INFORMATION!$F$21,INFORMATION!$H$21,IF(E23&lt;=INFORMATION!$F$22,INFORMATION!$H$22,INFORMATION!$H$23)))),"")</f>
        <v>Niveau non concerné</v>
      </c>
      <c r="G23" s="522"/>
      <c r="I23" s="525"/>
      <c r="K23" s="376" t="str">
        <f>IF(L23="Sous-Article","",IF(K22="",K21+1,K22+1))</f>
        <v/>
      </c>
      <c r="L23" s="384" t="s">
        <v>40</v>
      </c>
      <c r="M23" s="384"/>
      <c r="N23" s="376" t="s">
        <v>44</v>
      </c>
      <c r="O23" s="376"/>
      <c r="P23" s="385">
        <f>SUM(P24:P26)</f>
        <v>1</v>
      </c>
      <c r="Q23" s="377">
        <f>IFERROR(SUM(Q24:Q26),"")</f>
        <v>0</v>
      </c>
      <c r="R23" s="380" t="str">
        <f>IFERROR(IF(Q23=INFORMATION!$F$24,INFORMATION!$H$24,IF(Q23&lt;=INFORMATION!$F$20,INFORMATION!$G$20,IF(Q23&lt;=INFORMATION!$F$21,INFORMATION!$G$21,IF(Q23&lt;=INFORMATION!$F$22,INFORMATION!$G$22,INFORMATION!$G$23)))),"")</f>
        <v>Niveau non concerné</v>
      </c>
      <c r="S23" s="386">
        <f>IF(R23="Niveau non concerné",1,0)</f>
        <v>1</v>
      </c>
      <c r="T23" s="377">
        <f>IF(R23="Niveau non concerné",0,1/COUNTIF($S$12:$S$33,"=0"))</f>
        <v>0</v>
      </c>
      <c r="U23" s="377">
        <f>T23*Q23</f>
        <v>0</v>
      </c>
      <c r="V23" s="376"/>
      <c r="W23" s="377"/>
      <c r="X23" s="376"/>
      <c r="Y23" s="376"/>
    </row>
    <row r="24" spans="2:28" ht="30" customHeight="1" outlineLevel="1" x14ac:dyDescent="0.2">
      <c r="B24" s="8" t="s">
        <v>339</v>
      </c>
      <c r="C24" s="7" t="s">
        <v>84</v>
      </c>
      <c r="D24" s="1"/>
      <c r="E24" s="139" t="str">
        <f t="shared" ref="E24:E26" si="6">IF($D24="Non concerné","NC",$N24)</f>
        <v/>
      </c>
      <c r="F24" s="140" t="str">
        <f>IF(D24="","",CHOOSE($M24,"Libellé du critère quand il sera choisi",INFORMATION!$A$20,INFORMATION!$A$21,INFORMATION!$A$22,INFORMATION!$A$23,"Non concerné"))</f>
        <v/>
      </c>
      <c r="G24" s="9" t="s">
        <v>149</v>
      </c>
      <c r="I24" s="143"/>
      <c r="K24" s="376">
        <f>IF(L24="Sous-Article","",IF(K23="",K22+1,K23+1))</f>
        <v>11</v>
      </c>
      <c r="L24" s="379">
        <f>D24</f>
        <v>0</v>
      </c>
      <c r="M24" s="379" t="str">
        <f>IFERROR((VLOOKUP($D24,INFORMATION!$M$20:$N$24,2,FALSE)),"")</f>
        <v/>
      </c>
      <c r="N24" s="377" t="str">
        <f>IFERROR(CHOOSE($M24,"",INFORMATION!$D$20,INFORMATION!$D$21,INFORMATION!$D$22,INFORMATION!$D$23,INFORMATION!$D$24),"")</f>
        <v/>
      </c>
      <c r="O24" s="388">
        <f t="shared" ref="O24:O26" si="7">IF(L24="Non Concerné",1,0)</f>
        <v>0</v>
      </c>
      <c r="P24" s="385">
        <f>IF(L24="Non Concerné",0,1/COUNTIF($O$24:$O$26,"=0"))</f>
        <v>0.33333333333333331</v>
      </c>
      <c r="Q24" s="377" t="str">
        <f>IFERROR(N24*P24,"")</f>
        <v/>
      </c>
      <c r="R24" s="377"/>
      <c r="S24" s="377"/>
      <c r="T24" s="377"/>
      <c r="U24" s="377"/>
      <c r="V24" s="376"/>
      <c r="W24" s="377"/>
      <c r="X24" s="376"/>
      <c r="Y24" s="376"/>
    </row>
    <row r="25" spans="2:28" ht="30" customHeight="1" outlineLevel="1" x14ac:dyDescent="0.2">
      <c r="B25" s="8" t="s">
        <v>340</v>
      </c>
      <c r="C25" s="7" t="s">
        <v>85</v>
      </c>
      <c r="D25" s="1"/>
      <c r="E25" s="139" t="str">
        <f t="shared" si="6"/>
        <v/>
      </c>
      <c r="F25" s="140" t="str">
        <f>IF(D25="","",CHOOSE($M25,"Libellé du critère quand il sera choisi",INFORMATION!$A$20,INFORMATION!$A$21,INFORMATION!$A$22,INFORMATION!$A$23,"Non concerné"))</f>
        <v/>
      </c>
      <c r="G25" s="9" t="s">
        <v>149</v>
      </c>
      <c r="I25" s="143"/>
      <c r="K25" s="376">
        <f t="shared" ref="K25:K34" si="8">IF(L25="Sous-Article","",IF(K24="",K23+1,K24+1))</f>
        <v>12</v>
      </c>
      <c r="L25" s="379">
        <f>D25</f>
        <v>0</v>
      </c>
      <c r="M25" s="379" t="str">
        <f>IFERROR((VLOOKUP($D25,INFORMATION!$M$20:$N$24,2,FALSE)),"")</f>
        <v/>
      </c>
      <c r="N25" s="377" t="str">
        <f>IFERROR(CHOOSE($M25,"",INFORMATION!$D$20,INFORMATION!$D$21,INFORMATION!$D$22,INFORMATION!$D$23,INFORMATION!$D$24),"")</f>
        <v/>
      </c>
      <c r="O25" s="388">
        <f t="shared" si="7"/>
        <v>0</v>
      </c>
      <c r="P25" s="385">
        <f>IF(L25="Non Concerné",0,1/COUNTIF($O$24:$O$26,"=0"))</f>
        <v>0.33333333333333331</v>
      </c>
      <c r="Q25" s="377" t="str">
        <f t="shared" ref="Q25:Q32" si="9">IFERROR(N25*P25,"")</f>
        <v/>
      </c>
      <c r="R25" s="377"/>
      <c r="S25" s="377"/>
      <c r="T25" s="377"/>
      <c r="U25" s="377"/>
      <c r="V25" s="376"/>
      <c r="W25" s="377"/>
      <c r="X25" s="376"/>
      <c r="Y25" s="376"/>
    </row>
    <row r="26" spans="2:28" ht="30" customHeight="1" outlineLevel="1" x14ac:dyDescent="0.2">
      <c r="B26" s="8" t="s">
        <v>341</v>
      </c>
      <c r="C26" s="7" t="s">
        <v>86</v>
      </c>
      <c r="D26" s="1"/>
      <c r="E26" s="139" t="str">
        <f t="shared" si="6"/>
        <v/>
      </c>
      <c r="F26" s="140" t="str">
        <f>IF(D26="","",CHOOSE($M26,"Libellé du critère quand il sera choisi",INFORMATION!$A$20,INFORMATION!$A$21,INFORMATION!$A$22,INFORMATION!$A$23,"Non concerné"))</f>
        <v/>
      </c>
      <c r="G26" s="9" t="s">
        <v>149</v>
      </c>
      <c r="I26" s="143"/>
      <c r="K26" s="376">
        <f t="shared" si="8"/>
        <v>13</v>
      </c>
      <c r="L26" s="379">
        <f>D26</f>
        <v>0</v>
      </c>
      <c r="M26" s="379" t="str">
        <f>IFERROR((VLOOKUP($D26,INFORMATION!$M$20:$N$24,2,FALSE)),"")</f>
        <v/>
      </c>
      <c r="N26" s="377" t="str">
        <f>IFERROR(CHOOSE($M26,"",INFORMATION!$D$20,INFORMATION!$D$21,INFORMATION!$D$22,INFORMATION!$D$23,INFORMATION!$D$24),"")</f>
        <v/>
      </c>
      <c r="O26" s="388">
        <f t="shared" si="7"/>
        <v>0</v>
      </c>
      <c r="P26" s="385">
        <f>IF(L26="Non Concerné",0,1/COUNTIF($O$24:$O$26,"=0"))</f>
        <v>0.33333333333333331</v>
      </c>
      <c r="Q26" s="377" t="str">
        <f t="shared" si="9"/>
        <v/>
      </c>
      <c r="R26" s="377"/>
      <c r="S26" s="377"/>
      <c r="T26" s="377"/>
      <c r="U26" s="377"/>
      <c r="V26" s="377"/>
      <c r="W26" s="377"/>
      <c r="X26" s="376"/>
      <c r="Y26" s="376"/>
    </row>
    <row r="27" spans="2:28" ht="30" customHeight="1" outlineLevel="1" x14ac:dyDescent="0.2">
      <c r="B27" s="79" t="s">
        <v>116</v>
      </c>
      <c r="C27" s="85" t="s">
        <v>165</v>
      </c>
      <c r="D27" s="86" t="str">
        <f>R27</f>
        <v>Niveau non concerné</v>
      </c>
      <c r="E27" s="86" t="str">
        <f>IF($D27="Niveau non concerné","NC",$Q27)</f>
        <v>NC</v>
      </c>
      <c r="F27" s="521" t="str">
        <f>IFERROR(IF(E27=INFORMATION!$G$24,INFORMATION!$H$24,IF(E27&lt;=INFORMATION!$F$20,INFORMATION!$H$20,IF(E27&lt;=INFORMATION!$F$21,INFORMATION!$H$21,IF(E27&lt;=INFORMATION!$F$22,INFORMATION!$H$22,INFORMATION!$H$23)))),"")</f>
        <v>Niveau non concerné</v>
      </c>
      <c r="G27" s="522"/>
      <c r="I27" s="143"/>
      <c r="K27" s="376" t="str">
        <f t="shared" si="8"/>
        <v/>
      </c>
      <c r="L27" s="384" t="s">
        <v>40</v>
      </c>
      <c r="M27" s="384"/>
      <c r="N27" s="376" t="s">
        <v>44</v>
      </c>
      <c r="O27" s="376"/>
      <c r="P27" s="385">
        <f>SUM(P28:P32)</f>
        <v>1</v>
      </c>
      <c r="Q27" s="377">
        <f>IFERROR(SUM(Q28:Q32),"")</f>
        <v>0</v>
      </c>
      <c r="R27" s="380" t="str">
        <f>IFERROR(IF(Q27=INFORMATION!$F$24,INFORMATION!$H$24,IF(Q27&lt;=INFORMATION!$F$20,INFORMATION!$G$20,IF(Q27&lt;=INFORMATION!$F$21,INFORMATION!$G$21,IF(Q27&lt;=INFORMATION!$F$22,INFORMATION!$G$22,INFORMATION!$G$23)))),"")</f>
        <v>Niveau non concerné</v>
      </c>
      <c r="S27" s="386">
        <f>IF(R27="Niveau non concerné",1,0)</f>
        <v>1</v>
      </c>
      <c r="T27" s="377">
        <f>IF(R27="Niveau non concerné",0,1/COUNTIF($S$12:$S$33,"=0"))</f>
        <v>0</v>
      </c>
      <c r="U27" s="377">
        <f>T27*Q27</f>
        <v>0</v>
      </c>
      <c r="V27" s="376"/>
      <c r="W27" s="377"/>
      <c r="X27" s="376"/>
      <c r="Y27" s="376"/>
    </row>
    <row r="28" spans="2:28" ht="30" customHeight="1" outlineLevel="1" x14ac:dyDescent="0.2">
      <c r="B28" s="8" t="s">
        <v>342</v>
      </c>
      <c r="C28" s="7" t="s">
        <v>87</v>
      </c>
      <c r="D28" s="1"/>
      <c r="E28" s="139" t="str">
        <f t="shared" ref="E28:E32" si="10">IF($D28="Non concerné","NC",$N28)</f>
        <v/>
      </c>
      <c r="F28" s="140" t="str">
        <f>IF(D28="","",CHOOSE($M28,"Libellé du critère quand il sera choisi",INFORMATION!$A$20,INFORMATION!$A$21,INFORMATION!$A$22,INFORMATION!$A$23,"Non concerné"))</f>
        <v/>
      </c>
      <c r="G28" s="9" t="s">
        <v>149</v>
      </c>
      <c r="I28" s="143"/>
      <c r="K28" s="376">
        <f t="shared" si="8"/>
        <v>14</v>
      </c>
      <c r="L28" s="379">
        <f>D28</f>
        <v>0</v>
      </c>
      <c r="M28" s="379" t="str">
        <f>IFERROR((VLOOKUP($D28,INFORMATION!$M$20:$N$24,2,FALSE)),"")</f>
        <v/>
      </c>
      <c r="N28" s="377" t="str">
        <f>IFERROR(CHOOSE($M28,"",INFORMATION!$D$20,INFORMATION!$D$21,INFORMATION!$D$22,INFORMATION!$D$23,INFORMATION!$D$24),"")</f>
        <v/>
      </c>
      <c r="O28" s="388">
        <f t="shared" ref="O28:O34" si="11">IF(L28="Non Concerné",1,0)</f>
        <v>0</v>
      </c>
      <c r="P28" s="385">
        <f>IF(L28="Non Concerné",0,1/COUNTIF($O$28:$O$32,"=0"))</f>
        <v>0.2</v>
      </c>
      <c r="Q28" s="377" t="str">
        <f>IFERROR(N28*P28,"")</f>
        <v/>
      </c>
      <c r="R28" s="377"/>
      <c r="S28" s="377"/>
      <c r="T28" s="377"/>
      <c r="U28" s="377"/>
      <c r="V28" s="376"/>
      <c r="W28" s="377"/>
      <c r="X28" s="376"/>
      <c r="Y28" s="376"/>
    </row>
    <row r="29" spans="2:28" ht="30" customHeight="1" outlineLevel="1" x14ac:dyDescent="0.2">
      <c r="B29" s="8" t="s">
        <v>343</v>
      </c>
      <c r="C29" s="7" t="s">
        <v>252</v>
      </c>
      <c r="D29" s="1"/>
      <c r="E29" s="139" t="str">
        <f t="shared" si="10"/>
        <v/>
      </c>
      <c r="F29" s="140" t="str">
        <f>IF(D29="","",CHOOSE($M29,"Libellé du critère quand il sera choisi",INFORMATION!$A$20,INFORMATION!$A$21,INFORMATION!$A$22,INFORMATION!$A$23,"Non concerné"))</f>
        <v/>
      </c>
      <c r="G29" s="9" t="s">
        <v>149</v>
      </c>
      <c r="I29" s="143"/>
      <c r="K29" s="376">
        <f t="shared" si="8"/>
        <v>15</v>
      </c>
      <c r="L29" s="379">
        <f>D29</f>
        <v>0</v>
      </c>
      <c r="M29" s="379" t="str">
        <f>IFERROR((VLOOKUP($D29,INFORMATION!$M$20:$N$24,2,FALSE)),"")</f>
        <v/>
      </c>
      <c r="N29" s="377" t="str">
        <f>IFERROR(CHOOSE($M29,"",INFORMATION!$D$20,INFORMATION!$D$21,INFORMATION!$D$22,INFORMATION!$D$23,INFORMATION!$D$24),"")</f>
        <v/>
      </c>
      <c r="O29" s="388">
        <f t="shared" si="11"/>
        <v>0</v>
      </c>
      <c r="P29" s="385">
        <f t="shared" ref="P29:P32" si="12">IF(L29="Non Concerné",0,1/COUNTIF($O$28:$O$32,"=0"))</f>
        <v>0.2</v>
      </c>
      <c r="Q29" s="377" t="str">
        <f t="shared" si="9"/>
        <v/>
      </c>
      <c r="R29" s="377"/>
      <c r="S29" s="377"/>
      <c r="T29" s="377"/>
      <c r="U29" s="377"/>
      <c r="V29" s="376"/>
      <c r="W29" s="377"/>
      <c r="X29" s="376"/>
      <c r="Y29" s="376"/>
    </row>
    <row r="30" spans="2:28" ht="30" customHeight="1" outlineLevel="1" x14ac:dyDescent="0.2">
      <c r="B30" s="8" t="s">
        <v>344</v>
      </c>
      <c r="C30" s="7" t="s">
        <v>240</v>
      </c>
      <c r="D30" s="1"/>
      <c r="E30" s="139" t="str">
        <f t="shared" si="10"/>
        <v/>
      </c>
      <c r="F30" s="140" t="str">
        <f>IF(D30="","",CHOOSE($M30,"Libellé du critère quand il sera choisi",INFORMATION!$A$20,INFORMATION!$A$21,INFORMATION!$A$22,INFORMATION!$A$23,"Non concerné"))</f>
        <v/>
      </c>
      <c r="G30" s="9" t="s">
        <v>149</v>
      </c>
      <c r="I30" s="144"/>
      <c r="K30" s="376">
        <f t="shared" si="8"/>
        <v>16</v>
      </c>
      <c r="L30" s="379">
        <f>D30</f>
        <v>0</v>
      </c>
      <c r="M30" s="379" t="str">
        <f>IFERROR((VLOOKUP($D30,INFORMATION!$M$20:$N$24,2,FALSE)),"")</f>
        <v/>
      </c>
      <c r="N30" s="377" t="str">
        <f>IFERROR(CHOOSE($M30,"",INFORMATION!$D$20,INFORMATION!$D$21,INFORMATION!$D$22,INFORMATION!$D$23,INFORMATION!$D$24),"")</f>
        <v/>
      </c>
      <c r="O30" s="388">
        <f t="shared" si="11"/>
        <v>0</v>
      </c>
      <c r="P30" s="385">
        <f t="shared" si="12"/>
        <v>0.2</v>
      </c>
      <c r="Q30" s="377" t="str">
        <f t="shared" si="9"/>
        <v/>
      </c>
      <c r="R30" s="377"/>
      <c r="S30" s="377"/>
      <c r="T30" s="377"/>
      <c r="U30" s="377"/>
      <c r="V30" s="376"/>
      <c r="W30" s="377"/>
      <c r="X30" s="376"/>
      <c r="Y30" s="376"/>
    </row>
    <row r="31" spans="2:28" ht="30" customHeight="1" outlineLevel="1" x14ac:dyDescent="0.2">
      <c r="B31" s="8" t="s">
        <v>345</v>
      </c>
      <c r="C31" s="7" t="s">
        <v>253</v>
      </c>
      <c r="D31" s="1"/>
      <c r="E31" s="139" t="str">
        <f t="shared" si="10"/>
        <v/>
      </c>
      <c r="F31" s="140" t="str">
        <f>IF(D31="","",CHOOSE($M31,"Libellé du critère quand il sera choisi",INFORMATION!$A$20,INFORMATION!$A$21,INFORMATION!$A$22,INFORMATION!$A$23,"Non concerné"))</f>
        <v/>
      </c>
      <c r="G31" s="9" t="s">
        <v>149</v>
      </c>
      <c r="I31" s="144"/>
      <c r="K31" s="376">
        <f t="shared" si="8"/>
        <v>17</v>
      </c>
      <c r="L31" s="379">
        <f>D31</f>
        <v>0</v>
      </c>
      <c r="M31" s="379" t="str">
        <f>IFERROR((VLOOKUP($D31,INFORMATION!$M$20:$N$24,2,FALSE)),"")</f>
        <v/>
      </c>
      <c r="N31" s="377" t="str">
        <f>IFERROR(CHOOSE($M31,"",INFORMATION!$D$20,INFORMATION!$D$21,INFORMATION!$D$22,INFORMATION!$D$23,INFORMATION!$D$24),"")</f>
        <v/>
      </c>
      <c r="O31" s="388">
        <f t="shared" si="11"/>
        <v>0</v>
      </c>
      <c r="P31" s="385">
        <f t="shared" si="12"/>
        <v>0.2</v>
      </c>
      <c r="Q31" s="377" t="str">
        <f t="shared" si="9"/>
        <v/>
      </c>
      <c r="R31" s="377"/>
      <c r="S31" s="377"/>
      <c r="T31" s="377"/>
      <c r="U31" s="377"/>
      <c r="V31" s="376"/>
      <c r="W31" s="377"/>
      <c r="X31" s="376"/>
      <c r="Y31" s="376"/>
    </row>
    <row r="32" spans="2:28" ht="30" customHeight="1" outlineLevel="1" x14ac:dyDescent="0.2">
      <c r="B32" s="8" t="s">
        <v>346</v>
      </c>
      <c r="C32" s="7" t="s">
        <v>327</v>
      </c>
      <c r="D32" s="1"/>
      <c r="E32" s="139" t="str">
        <f t="shared" si="10"/>
        <v/>
      </c>
      <c r="F32" s="140" t="str">
        <f>IF(D32="","",CHOOSE($M32,"Libellé du critère quand il sera choisi",INFORMATION!$A$20,INFORMATION!$A$21,INFORMATION!$A$22,INFORMATION!$A$23,"Non concerné"))</f>
        <v/>
      </c>
      <c r="G32" s="9" t="s">
        <v>149</v>
      </c>
      <c r="I32" s="144"/>
      <c r="K32" s="376">
        <f t="shared" si="8"/>
        <v>18</v>
      </c>
      <c r="L32" s="379">
        <f>D32</f>
        <v>0</v>
      </c>
      <c r="M32" s="379" t="str">
        <f>IFERROR((VLOOKUP($D32,INFORMATION!$M$20:$N$24,2,FALSE)),"")</f>
        <v/>
      </c>
      <c r="N32" s="377" t="str">
        <f>IFERROR(CHOOSE($M32,"",INFORMATION!$D$20,INFORMATION!$D$21,INFORMATION!$D$22,INFORMATION!$D$23,INFORMATION!$D$24),"")</f>
        <v/>
      </c>
      <c r="O32" s="388">
        <f t="shared" si="11"/>
        <v>0</v>
      </c>
      <c r="P32" s="385">
        <f t="shared" si="12"/>
        <v>0.2</v>
      </c>
      <c r="Q32" s="377" t="str">
        <f t="shared" si="9"/>
        <v/>
      </c>
      <c r="R32" s="377"/>
      <c r="S32" s="377"/>
      <c r="T32" s="377"/>
      <c r="U32" s="377"/>
      <c r="V32" s="377"/>
      <c r="W32" s="377"/>
      <c r="X32" s="376"/>
      <c r="Y32" s="376"/>
    </row>
    <row r="33" spans="2:26" ht="30" customHeight="1" outlineLevel="1" x14ac:dyDescent="0.2">
      <c r="B33" s="79" t="s">
        <v>123</v>
      </c>
      <c r="C33" s="85" t="s">
        <v>88</v>
      </c>
      <c r="D33" s="86" t="str">
        <f>R33</f>
        <v>Niveau non concerné</v>
      </c>
      <c r="E33" s="86" t="str">
        <f>IF($D33="Niveau non concerné","NC",$Q33)</f>
        <v>NC</v>
      </c>
      <c r="F33" s="508" t="str">
        <f>IFERROR(IF(E33=INFORMATION!$G$24,INFORMATION!$H$24,IF(E33&lt;=INFORMATION!$F$20,INFORMATION!$H$20,IF(E33&lt;=INFORMATION!$F$21,INFORMATION!$H$21,IF(E33&lt;=INFORMATION!$F$22,INFORMATION!$H$22,INFORMATION!$H$23)))),"")</f>
        <v>Niveau non concerné</v>
      </c>
      <c r="G33" s="509"/>
      <c r="I33" s="144"/>
      <c r="K33" s="376" t="str">
        <f t="shared" si="8"/>
        <v/>
      </c>
      <c r="L33" s="384" t="s">
        <v>40</v>
      </c>
      <c r="M33" s="384"/>
      <c r="N33" s="376" t="s">
        <v>44</v>
      </c>
      <c r="O33" s="376"/>
      <c r="P33" s="385">
        <f>SUM(P34)</f>
        <v>1</v>
      </c>
      <c r="Q33" s="377">
        <f>IFERROR(SUM(Q34),"")</f>
        <v>0</v>
      </c>
      <c r="R33" s="380" t="str">
        <f>IFERROR(IF(Q33=INFORMATION!$F$24,INFORMATION!$H$24,IF(Q33&lt;=INFORMATION!$F$20,INFORMATION!$G$20,IF(Q33&lt;=INFORMATION!$F$21,INFORMATION!$G$21,IF(Q33&lt;=INFORMATION!$F$22,INFORMATION!$G$22,INFORMATION!$G$23)))),"")</f>
        <v>Niveau non concerné</v>
      </c>
      <c r="S33" s="386">
        <f>IF(R33="Niveau non concerné",1,0)</f>
        <v>1</v>
      </c>
      <c r="T33" s="377">
        <f>IF(R33="Niveau non concerné",0,1/COUNTIF($S$12:$S$33,"=0"))</f>
        <v>0</v>
      </c>
      <c r="U33" s="377">
        <f>T33*Q33</f>
        <v>0</v>
      </c>
      <c r="V33" s="376"/>
      <c r="W33" s="377"/>
      <c r="X33" s="376"/>
      <c r="Y33" s="376"/>
    </row>
    <row r="34" spans="2:26" ht="30" customHeight="1" outlineLevel="1" x14ac:dyDescent="0.2">
      <c r="B34" s="69" t="s">
        <v>347</v>
      </c>
      <c r="C34" s="70" t="s">
        <v>254</v>
      </c>
      <c r="D34" s="1"/>
      <c r="E34" s="139" t="str">
        <f>IF($D34="Non concerné","NC",$N34)</f>
        <v/>
      </c>
      <c r="F34" s="140" t="str">
        <f>IF(D34="","",CHOOSE($M34,"Libellé du critère quand il sera choisi",INFORMATION!$A$20,INFORMATION!$A$21,INFORMATION!$A$22,INFORMATION!$A$23,"Non concerné"))</f>
        <v/>
      </c>
      <c r="G34" s="71" t="s">
        <v>149</v>
      </c>
      <c r="I34" s="144"/>
      <c r="K34" s="376">
        <f t="shared" si="8"/>
        <v>19</v>
      </c>
      <c r="L34" s="379">
        <f>D34</f>
        <v>0</v>
      </c>
      <c r="M34" s="379" t="str">
        <f>IFERROR((VLOOKUP($D34,INFORMATION!$M$20:$N$24,2,FALSE)),"")</f>
        <v/>
      </c>
      <c r="N34" s="377" t="str">
        <f>IFERROR(CHOOSE($M34,"",INFORMATION!$D$20,INFORMATION!$D$21,INFORMATION!$D$22,INFORMATION!$D$23,INFORMATION!$D$24),"")</f>
        <v/>
      </c>
      <c r="O34" s="388">
        <f t="shared" si="11"/>
        <v>0</v>
      </c>
      <c r="P34" s="385">
        <f>IF(L34="Non Concerné",0,1/COUNTIF($O$34:$O$34,"=0"))</f>
        <v>1</v>
      </c>
      <c r="Q34" s="377" t="str">
        <f>IFERROR(N34*P34,"")</f>
        <v/>
      </c>
      <c r="R34" s="377"/>
      <c r="S34" s="377"/>
      <c r="T34" s="377"/>
      <c r="U34" s="377"/>
      <c r="V34" s="376"/>
      <c r="W34" s="377"/>
      <c r="X34" s="376"/>
      <c r="Y34" s="376"/>
    </row>
    <row r="35" spans="2:26" s="135" customFormat="1" ht="30" customHeight="1" x14ac:dyDescent="0.2">
      <c r="B35" s="75" t="s">
        <v>124</v>
      </c>
      <c r="C35" s="76" t="s">
        <v>89</v>
      </c>
      <c r="D35" s="77" t="str">
        <f>V35</f>
        <v>Niveau non concerné</v>
      </c>
      <c r="E35" s="77" t="str">
        <f>IF($D35="Niveau non concerné","NC",U35)</f>
        <v>NC</v>
      </c>
      <c r="F35" s="510" t="str">
        <f>IFERROR(IF(E35=INFORMATION!$G$24,INFORMATION!$H$24,IF(E35&lt;=INFORMATION!$F$20,INFORMATION!$H$20,IF(E35&lt;=INFORMATION!$F$21,INFORMATION!$H$21,IF(E35&lt;=INFORMATION!$F$22,INFORMATION!$H$22,INFORMATION!$H$23)))),"")</f>
        <v>Niveau non concerné</v>
      </c>
      <c r="G35" s="510"/>
      <c r="H35" s="130"/>
      <c r="I35" s="144"/>
      <c r="J35" s="239"/>
      <c r="K35" s="376"/>
      <c r="L35" s="379" t="s">
        <v>39</v>
      </c>
      <c r="M35" s="379"/>
      <c r="N35" s="376"/>
      <c r="O35" s="376"/>
      <c r="P35" s="385"/>
      <c r="Q35" s="377"/>
      <c r="R35" s="377" t="s">
        <v>44</v>
      </c>
      <c r="S35" s="377"/>
      <c r="T35" s="382">
        <f>SUM(T36:T52)</f>
        <v>0</v>
      </c>
      <c r="U35" s="377">
        <f>IFERROR(SUM(U36:U52),"")</f>
        <v>0</v>
      </c>
      <c r="V35" s="380" t="str">
        <f>IFERROR(IF(U35=INFORMATION!$D$24,INFORMATION!$H$24,IF(U35&lt;=INFORMATION!$F$20,INFORMATION!$G$20,IF(U35&lt;=INFORMATION!$F$21,INFORMATION!$G$21,IF(U35&lt;=INFORMATION!$F$22,INFORMATION!$G$22,INFORMATION!$G$23)))),"")</f>
        <v>Niveau non concerné</v>
      </c>
      <c r="W35" s="377">
        <f>1/3</f>
        <v>0.33333333333333331</v>
      </c>
      <c r="X35" s="377">
        <f>U35*W35</f>
        <v>0</v>
      </c>
      <c r="Y35" s="383"/>
      <c r="Z35" s="240"/>
    </row>
    <row r="36" spans="2:26" ht="30" customHeight="1" outlineLevel="1" x14ac:dyDescent="0.2">
      <c r="B36" s="78" t="s">
        <v>125</v>
      </c>
      <c r="C36" s="87" t="s">
        <v>90</v>
      </c>
      <c r="D36" s="88" t="str">
        <f>R36</f>
        <v>Niveau non concerné</v>
      </c>
      <c r="E36" s="88" t="str">
        <f>IF($D36="Niveau non concerné","NC",$Q36)</f>
        <v>NC</v>
      </c>
      <c r="F36" s="511" t="str">
        <f>IFERROR(IF(E36=INFORMATION!$G$24,INFORMATION!$H$24,IF(E36&lt;=INFORMATION!$F$20,INFORMATION!$H$20,IF(E36&lt;=INFORMATION!$F$21,INFORMATION!$H$21,IF(E36&lt;=INFORMATION!$F$22,INFORMATION!$H$22,INFORMATION!$H$23)))),"")</f>
        <v>Niveau non concerné</v>
      </c>
      <c r="G36" s="512"/>
      <c r="I36" s="144"/>
      <c r="K36" s="376" t="s">
        <v>60</v>
      </c>
      <c r="L36" s="384" t="s">
        <v>40</v>
      </c>
      <c r="M36" s="384"/>
      <c r="N36" s="376" t="s">
        <v>44</v>
      </c>
      <c r="O36" s="376"/>
      <c r="P36" s="385">
        <f>SUM(P37:P39)</f>
        <v>1</v>
      </c>
      <c r="Q36" s="377">
        <f>IFERROR(SUM(Q37:Q39),"")</f>
        <v>0</v>
      </c>
      <c r="R36" s="380" t="str">
        <f>IFERROR(IF(Q36=INFORMATION!$F$24,INFORMATION!$H$24,IF(Q36&lt;=INFORMATION!$F$20,INFORMATION!$G$20,IF(Q36&lt;=INFORMATION!$F$21,INFORMATION!$G$21,IF(Q36&lt;=INFORMATION!$F$22,INFORMATION!$G$22,INFORMATION!$G$23)))),"")</f>
        <v>Niveau non concerné</v>
      </c>
      <c r="S36" s="386">
        <f>IF(R36="Niveau non concerné",1,0)</f>
        <v>1</v>
      </c>
      <c r="T36" s="377">
        <f>IF(R36="Niveau non concerné",0,1/COUNTIF($S$36:$S$48,"=0"))</f>
        <v>0</v>
      </c>
      <c r="U36" s="377">
        <f>T36*Q36</f>
        <v>0</v>
      </c>
      <c r="V36" s="383"/>
      <c r="W36" s="387"/>
      <c r="X36" s="383"/>
      <c r="Y36" s="383"/>
    </row>
    <row r="37" spans="2:26" ht="30" customHeight="1" outlineLevel="1" x14ac:dyDescent="0.2">
      <c r="B37" s="8" t="s">
        <v>348</v>
      </c>
      <c r="C37" s="7" t="s">
        <v>325</v>
      </c>
      <c r="D37" s="1"/>
      <c r="E37" s="139" t="str">
        <f t="shared" ref="E37:E39" si="13">IF($D37="Non concerné","NC",$N37)</f>
        <v/>
      </c>
      <c r="F37" s="140" t="str">
        <f>IF(D37="","",CHOOSE($M37,"Libellé du critère quand il sera choisi",INFORMATION!$A$20,INFORMATION!$A$21,INFORMATION!$A$22,INFORMATION!$A$23,"Non concerné"))</f>
        <v/>
      </c>
      <c r="G37" s="9" t="s">
        <v>149</v>
      </c>
      <c r="I37" s="144"/>
      <c r="K37" s="376">
        <f>K34+1</f>
        <v>20</v>
      </c>
      <c r="L37" s="379">
        <f>D37</f>
        <v>0</v>
      </c>
      <c r="M37" s="379" t="str">
        <f>IFERROR((VLOOKUP($D37,INFORMATION!$M$20:$N$24,2,FALSE)),"")</f>
        <v/>
      </c>
      <c r="N37" s="377" t="str">
        <f>IFERROR(CHOOSE($M37,"",INFORMATION!$D$20,INFORMATION!$D$21,INFORMATION!$D$22,INFORMATION!$D$23,INFORMATION!$D$24),"")</f>
        <v/>
      </c>
      <c r="O37" s="388">
        <f t="shared" ref="O37:O39" si="14">IF(L37="Non Concerné",1,0)</f>
        <v>0</v>
      </c>
      <c r="P37" s="385">
        <f>IF(L37="Non Concerné",0,1/COUNTIF($O$37:$O$39,"=0"))</f>
        <v>0.33333333333333331</v>
      </c>
      <c r="Q37" s="377" t="str">
        <f t="shared" ref="Q37:Q52" si="15">IFERROR(N37*P37,"")</f>
        <v/>
      </c>
      <c r="R37" s="377"/>
      <c r="S37" s="377"/>
      <c r="T37" s="377"/>
      <c r="U37" s="377"/>
      <c r="V37" s="376"/>
      <c r="W37" s="377"/>
      <c r="X37" s="376"/>
      <c r="Y37" s="376"/>
    </row>
    <row r="38" spans="2:26" ht="30" customHeight="1" outlineLevel="1" x14ac:dyDescent="0.2">
      <c r="B38" s="8" t="s">
        <v>349</v>
      </c>
      <c r="C38" s="7" t="s">
        <v>91</v>
      </c>
      <c r="D38" s="1"/>
      <c r="E38" s="139" t="str">
        <f t="shared" si="13"/>
        <v/>
      </c>
      <c r="F38" s="140" t="str">
        <f>IF(D38="","",CHOOSE($M38,"Libellé du critère quand il sera choisi",INFORMATION!$A$20,INFORMATION!$A$21,INFORMATION!$A$22,INFORMATION!$A$23,"Non concerné"))</f>
        <v/>
      </c>
      <c r="G38" s="9" t="s">
        <v>149</v>
      </c>
      <c r="I38" s="144"/>
      <c r="K38" s="376">
        <f t="shared" ref="K38:K39" si="16">IF(L38="Sous-Article","",IF(K37="",K36+1,K37+1))</f>
        <v>21</v>
      </c>
      <c r="L38" s="379">
        <f>D38</f>
        <v>0</v>
      </c>
      <c r="M38" s="379" t="str">
        <f>IFERROR((VLOOKUP($D38,INFORMATION!$M$20:$N$24,2,FALSE)),"")</f>
        <v/>
      </c>
      <c r="N38" s="377" t="str">
        <f>IFERROR(CHOOSE($M38,"",INFORMATION!$D$20,INFORMATION!$D$21,INFORMATION!$D$22,INFORMATION!$D$23,INFORMATION!$D$24),"")</f>
        <v/>
      </c>
      <c r="O38" s="388">
        <f t="shared" si="14"/>
        <v>0</v>
      </c>
      <c r="P38" s="385">
        <f>IF(L38="Non Concerné",0,1/COUNTIF($O$37:$O$39,"=0"))</f>
        <v>0.33333333333333331</v>
      </c>
      <c r="Q38" s="377" t="str">
        <f>IFERROR(N38*P38,"")</f>
        <v/>
      </c>
      <c r="R38" s="377"/>
      <c r="S38" s="377"/>
      <c r="T38" s="377"/>
      <c r="U38" s="377"/>
      <c r="V38" s="376"/>
      <c r="W38" s="377"/>
      <c r="X38" s="376"/>
      <c r="Y38" s="376"/>
    </row>
    <row r="39" spans="2:26" ht="30" customHeight="1" outlineLevel="1" x14ac:dyDescent="0.2">
      <c r="B39" s="8" t="s">
        <v>350</v>
      </c>
      <c r="C39" s="7" t="s">
        <v>92</v>
      </c>
      <c r="D39" s="1"/>
      <c r="E39" s="139" t="str">
        <f t="shared" si="13"/>
        <v/>
      </c>
      <c r="F39" s="140" t="str">
        <f>IF(D39="","",CHOOSE($M39,"Libellé du critère quand il sera choisi",INFORMATION!$A$20,INFORMATION!$A$21,INFORMATION!$A$22,INFORMATION!$A$23,"Non concerné"))</f>
        <v/>
      </c>
      <c r="G39" s="9" t="s">
        <v>149</v>
      </c>
      <c r="I39" s="144"/>
      <c r="K39" s="376">
        <f t="shared" si="16"/>
        <v>22</v>
      </c>
      <c r="L39" s="379">
        <f>D39</f>
        <v>0</v>
      </c>
      <c r="M39" s="379" t="str">
        <f>IFERROR((VLOOKUP($D39,INFORMATION!$M$20:$N$24,2,FALSE)),"")</f>
        <v/>
      </c>
      <c r="N39" s="377" t="str">
        <f>IFERROR(CHOOSE($M39,"",INFORMATION!$D$20,INFORMATION!$D$21,INFORMATION!$D$22,INFORMATION!$D$23,INFORMATION!$D$24),"")</f>
        <v/>
      </c>
      <c r="O39" s="388">
        <f t="shared" si="14"/>
        <v>0</v>
      </c>
      <c r="P39" s="385">
        <f>IF(L39="Non Concerné",0,1/COUNTIF($O$37:$O$39,"=0"))</f>
        <v>0.33333333333333331</v>
      </c>
      <c r="Q39" s="377" t="str">
        <f t="shared" si="15"/>
        <v/>
      </c>
      <c r="R39" s="377"/>
      <c r="S39" s="377"/>
      <c r="T39" s="377"/>
      <c r="U39" s="377"/>
      <c r="V39" s="376"/>
      <c r="W39" s="377"/>
      <c r="X39" s="376"/>
      <c r="Y39" s="376"/>
    </row>
    <row r="40" spans="2:26" ht="30" customHeight="1" outlineLevel="1" x14ac:dyDescent="0.2">
      <c r="B40" s="79" t="s">
        <v>126</v>
      </c>
      <c r="C40" s="89" t="s">
        <v>164</v>
      </c>
      <c r="D40" s="90" t="str">
        <f>R40</f>
        <v>Niveau non concerné</v>
      </c>
      <c r="E40" s="90" t="str">
        <f>IF($D40="Niveau non concerné","NC",$Q40)</f>
        <v>NC</v>
      </c>
      <c r="F40" s="513" t="str">
        <f>IFERROR(IF(E40=INFORMATION!$G$24,INFORMATION!$H$24,IF(E40&lt;=INFORMATION!$F$20,INFORMATION!$H$20,IF(E40&lt;=INFORMATION!$F$21,INFORMATION!$H$21,IF(E40&lt;=INFORMATION!$F$22,INFORMATION!$H$22,INFORMATION!$H$23)))),"")</f>
        <v>Niveau non concerné</v>
      </c>
      <c r="G40" s="514"/>
      <c r="I40" s="144"/>
      <c r="K40" s="376" t="s">
        <v>60</v>
      </c>
      <c r="L40" s="384" t="s">
        <v>40</v>
      </c>
      <c r="M40" s="384"/>
      <c r="N40" s="376" t="s">
        <v>44</v>
      </c>
      <c r="O40" s="376"/>
      <c r="P40" s="385">
        <f>SUM(P41:P44)</f>
        <v>1</v>
      </c>
      <c r="Q40" s="377">
        <f>IFERROR(SUM(Q41:Q44),"")</f>
        <v>0</v>
      </c>
      <c r="R40" s="380" t="str">
        <f>IFERROR(IF(Q40=INFORMATION!$F$24,INFORMATION!$H$24,IF(Q40&lt;=INFORMATION!$F$20,INFORMATION!$G$20,IF(Q40&lt;=INFORMATION!$F$21,INFORMATION!$G$21,IF(Q40&lt;=INFORMATION!$F$22,INFORMATION!$G$22,INFORMATION!$G$23)))),"")</f>
        <v>Niveau non concerné</v>
      </c>
      <c r="S40" s="386">
        <f>IF(R40="Niveau non concerné",1,0)</f>
        <v>1</v>
      </c>
      <c r="T40" s="377">
        <f>IF(R40="Niveau non concerné",0,1/COUNTIF($S$36:$S$48,"=0"))</f>
        <v>0</v>
      </c>
      <c r="U40" s="377">
        <f>T40*Q40</f>
        <v>0</v>
      </c>
      <c r="V40" s="376"/>
      <c r="W40" s="377"/>
      <c r="X40" s="376"/>
      <c r="Y40" s="376"/>
    </row>
    <row r="41" spans="2:26" ht="30" customHeight="1" outlineLevel="1" x14ac:dyDescent="0.2">
      <c r="B41" s="8" t="s">
        <v>351</v>
      </c>
      <c r="C41" s="7" t="s">
        <v>93</v>
      </c>
      <c r="D41" s="1"/>
      <c r="E41" s="139" t="str">
        <f t="shared" ref="E41:E44" si="17">IF($D41="Non concerné","NC",$N41)</f>
        <v/>
      </c>
      <c r="F41" s="140" t="str">
        <f>IF(D41="","",CHOOSE($M41,"Libellé du critère quand il sera choisi",INFORMATION!$A$20,INFORMATION!$A$21,INFORMATION!$A$22,INFORMATION!$A$23,"Non concerné"))</f>
        <v/>
      </c>
      <c r="G41" s="9" t="s">
        <v>149</v>
      </c>
      <c r="I41" s="144"/>
      <c r="K41" s="376">
        <f>K39+1</f>
        <v>23</v>
      </c>
      <c r="L41" s="379">
        <f>D41</f>
        <v>0</v>
      </c>
      <c r="M41" s="379" t="str">
        <f>IFERROR((VLOOKUP($D41,INFORMATION!$M$20:$N$24,2,FALSE)),"")</f>
        <v/>
      </c>
      <c r="N41" s="377" t="str">
        <f>IFERROR(CHOOSE($M41,"",INFORMATION!$D$20,INFORMATION!$D$21,INFORMATION!$D$22,INFORMATION!$D$23,INFORMATION!$D$24),"")</f>
        <v/>
      </c>
      <c r="O41" s="388">
        <f t="shared" ref="O41:O44" si="18">IF(L41="Non Concerné",1,0)</f>
        <v>0</v>
      </c>
      <c r="P41" s="385">
        <f>IF(L41="Non Concerné",0,1/COUNTIF($O$41:$O$44,"=0"))</f>
        <v>0.25</v>
      </c>
      <c r="Q41" s="377" t="str">
        <f>IFERROR(N41*P41,"")</f>
        <v/>
      </c>
      <c r="R41" s="377"/>
      <c r="S41" s="377"/>
      <c r="T41" s="377"/>
      <c r="U41" s="377"/>
      <c r="V41" s="376"/>
      <c r="W41" s="377"/>
      <c r="X41" s="376"/>
      <c r="Y41" s="376"/>
    </row>
    <row r="42" spans="2:26" ht="30" customHeight="1" outlineLevel="1" x14ac:dyDescent="0.2">
      <c r="B42" s="8" t="s">
        <v>352</v>
      </c>
      <c r="C42" s="7" t="s">
        <v>94</v>
      </c>
      <c r="D42" s="1"/>
      <c r="E42" s="139" t="str">
        <f t="shared" si="17"/>
        <v/>
      </c>
      <c r="F42" s="140" t="str">
        <f>IF(D42="","",CHOOSE($M42,"Libellé du critère quand il sera choisi",INFORMATION!$A$20,INFORMATION!$A$21,INFORMATION!$A$22,INFORMATION!$A$23,"Non concerné"))</f>
        <v/>
      </c>
      <c r="G42" s="9" t="s">
        <v>149</v>
      </c>
      <c r="I42" s="144"/>
      <c r="K42" s="376">
        <f t="shared" ref="K42:K44" si="19">IF(L42="Sous-Article","",IF(K41="",K40+1,K41+1))</f>
        <v>24</v>
      </c>
      <c r="L42" s="379">
        <f>D42</f>
        <v>0</v>
      </c>
      <c r="M42" s="379" t="str">
        <f>IFERROR((VLOOKUP($D42,INFORMATION!$M$20:$N$24,2,FALSE)),"")</f>
        <v/>
      </c>
      <c r="N42" s="377" t="str">
        <f>IFERROR(CHOOSE($M42,"",INFORMATION!$D$20,INFORMATION!$D$21,INFORMATION!$D$22,INFORMATION!$D$23,INFORMATION!$D$24),"")</f>
        <v/>
      </c>
      <c r="O42" s="388">
        <f t="shared" si="18"/>
        <v>0</v>
      </c>
      <c r="P42" s="385">
        <f t="shared" ref="P42:P44" si="20">IF(L42="Non Concerné",0,1/COUNTIF($O$41:$O$44,"=0"))</f>
        <v>0.25</v>
      </c>
      <c r="Q42" s="377" t="str">
        <f t="shared" si="15"/>
        <v/>
      </c>
      <c r="R42" s="377"/>
      <c r="S42" s="377"/>
      <c r="T42" s="377"/>
      <c r="U42" s="377"/>
      <c r="V42" s="376"/>
      <c r="W42" s="377"/>
      <c r="X42" s="376"/>
      <c r="Y42" s="376"/>
    </row>
    <row r="43" spans="2:26" ht="30" customHeight="1" outlineLevel="1" x14ac:dyDescent="0.2">
      <c r="B43" s="8" t="s">
        <v>353</v>
      </c>
      <c r="C43" s="7" t="s">
        <v>95</v>
      </c>
      <c r="D43" s="1"/>
      <c r="E43" s="139" t="str">
        <f t="shared" si="17"/>
        <v/>
      </c>
      <c r="F43" s="140" t="str">
        <f>IF(D43="","",CHOOSE($M43,"Libellé du critère quand il sera choisi",INFORMATION!$A$20,INFORMATION!$A$21,INFORMATION!$A$22,INFORMATION!$A$23,"Non concerné"))</f>
        <v/>
      </c>
      <c r="G43" s="9" t="s">
        <v>149</v>
      </c>
      <c r="I43" s="144"/>
      <c r="K43" s="376">
        <f t="shared" si="19"/>
        <v>25</v>
      </c>
      <c r="L43" s="379">
        <f>D43</f>
        <v>0</v>
      </c>
      <c r="M43" s="379" t="str">
        <f>IFERROR((VLOOKUP($D43,INFORMATION!$M$20:$N$24,2,FALSE)),"")</f>
        <v/>
      </c>
      <c r="N43" s="377" t="str">
        <f>IFERROR(CHOOSE($M43,"",INFORMATION!$D$20,INFORMATION!$D$21,INFORMATION!$D$22,INFORMATION!$D$23,INFORMATION!$D$24),"")</f>
        <v/>
      </c>
      <c r="O43" s="388">
        <f t="shared" si="18"/>
        <v>0</v>
      </c>
      <c r="P43" s="385">
        <f t="shared" si="20"/>
        <v>0.25</v>
      </c>
      <c r="Q43" s="377" t="str">
        <f>IFERROR(N43*P43,"")</f>
        <v/>
      </c>
      <c r="R43" s="377"/>
      <c r="S43" s="377"/>
      <c r="T43" s="377"/>
      <c r="U43" s="377"/>
      <c r="V43" s="376"/>
      <c r="W43" s="377"/>
      <c r="X43" s="376"/>
      <c r="Y43" s="376"/>
    </row>
    <row r="44" spans="2:26" ht="30" customHeight="1" outlineLevel="1" x14ac:dyDescent="0.2">
      <c r="B44" s="8" t="s">
        <v>354</v>
      </c>
      <c r="C44" s="7" t="s">
        <v>96</v>
      </c>
      <c r="D44" s="1"/>
      <c r="E44" s="139" t="str">
        <f t="shared" si="17"/>
        <v/>
      </c>
      <c r="F44" s="140" t="str">
        <f>IF(D44="","",CHOOSE($M44,"Libellé du critère quand il sera choisi",INFORMATION!$A$20,INFORMATION!$A$21,INFORMATION!$A$22,INFORMATION!$A$23,"Non concerné"))</f>
        <v/>
      </c>
      <c r="G44" s="9" t="s">
        <v>149</v>
      </c>
      <c r="I44" s="144"/>
      <c r="K44" s="376">
        <f t="shared" si="19"/>
        <v>26</v>
      </c>
      <c r="L44" s="379">
        <f>D44</f>
        <v>0</v>
      </c>
      <c r="M44" s="379" t="str">
        <f>IFERROR((VLOOKUP($D44,INFORMATION!$M$20:$N$24,2,FALSE)),"")</f>
        <v/>
      </c>
      <c r="N44" s="377" t="str">
        <f>IFERROR(CHOOSE($M44,"",INFORMATION!$D$20,INFORMATION!$D$21,INFORMATION!$D$22,INFORMATION!$D$23,INFORMATION!$D$24),"")</f>
        <v/>
      </c>
      <c r="O44" s="388">
        <f t="shared" si="18"/>
        <v>0</v>
      </c>
      <c r="P44" s="385">
        <f t="shared" si="20"/>
        <v>0.25</v>
      </c>
      <c r="Q44" s="377" t="str">
        <f t="shared" si="15"/>
        <v/>
      </c>
      <c r="R44" s="377"/>
      <c r="S44" s="377"/>
      <c r="T44" s="377"/>
      <c r="U44" s="377"/>
      <c r="V44" s="376"/>
      <c r="W44" s="377"/>
      <c r="X44" s="376"/>
      <c r="Y44" s="376"/>
    </row>
    <row r="45" spans="2:26" ht="30" customHeight="1" outlineLevel="1" x14ac:dyDescent="0.2">
      <c r="B45" s="79" t="s">
        <v>127</v>
      </c>
      <c r="C45" s="89" t="s">
        <v>239</v>
      </c>
      <c r="D45" s="90" t="str">
        <f>R45</f>
        <v>Niveau non concerné</v>
      </c>
      <c r="E45" s="90" t="str">
        <f>IF($D45="Niveau non concerné","NC",$Q45)</f>
        <v>NC</v>
      </c>
      <c r="F45" s="515" t="str">
        <f>IFERROR(IF(E45=INFORMATION!$G$24,INFORMATION!$H$24,IF(E45&lt;=INFORMATION!$F$20,INFORMATION!$H$20,IF(E45&lt;=INFORMATION!$F$21,INFORMATION!$H$21,IF(E45&lt;=INFORMATION!$F$22,INFORMATION!$H$22,INFORMATION!$H$23)))),"")</f>
        <v>Niveau non concerné</v>
      </c>
      <c r="G45" s="516"/>
      <c r="I45" s="144"/>
      <c r="K45" s="376" t="s">
        <v>60</v>
      </c>
      <c r="L45" s="384" t="s">
        <v>40</v>
      </c>
      <c r="M45" s="384"/>
      <c r="N45" s="376" t="s">
        <v>44</v>
      </c>
      <c r="O45" s="376"/>
      <c r="P45" s="385">
        <f>SUM(P46:P47)</f>
        <v>1</v>
      </c>
      <c r="Q45" s="377">
        <f>IFERROR(SUM(Q46:Q47),"")</f>
        <v>0</v>
      </c>
      <c r="R45" s="380" t="str">
        <f>IFERROR(IF(Q45=INFORMATION!$F$24,INFORMATION!$H$24,IF(Q45&lt;=INFORMATION!$F$20,INFORMATION!$G$20,IF(Q45&lt;=INFORMATION!$F$21,INFORMATION!$G$21,IF(Q45&lt;=INFORMATION!$F$22,INFORMATION!$G$22,INFORMATION!$G$23)))),"")</f>
        <v>Niveau non concerné</v>
      </c>
      <c r="S45" s="386">
        <f>IF(R45="Niveau non concerné",1,0)</f>
        <v>1</v>
      </c>
      <c r="T45" s="377">
        <f>IF(R45="Niveau non concerné",0,1/COUNTIF($S$36:$S$48,"=0"))</f>
        <v>0</v>
      </c>
      <c r="U45" s="377">
        <f>T45*Q45</f>
        <v>0</v>
      </c>
      <c r="V45" s="376"/>
      <c r="W45" s="377"/>
      <c r="X45" s="376"/>
      <c r="Y45" s="376"/>
    </row>
    <row r="46" spans="2:26" ht="30" customHeight="1" outlineLevel="1" x14ac:dyDescent="0.2">
      <c r="B46" s="8" t="s">
        <v>355</v>
      </c>
      <c r="C46" s="7" t="s">
        <v>237</v>
      </c>
      <c r="D46" s="1"/>
      <c r="E46" s="139" t="str">
        <f t="shared" ref="E46:E47" si="21">IF($D46="Non concerné","NC",$N46)</f>
        <v/>
      </c>
      <c r="F46" s="140" t="str">
        <f>IF(D46="","",CHOOSE($M46,"Libellé du critère quand il sera choisi",INFORMATION!$A$20,INFORMATION!$A$21,INFORMATION!$A$22,INFORMATION!$A$23,"Non concerné"))</f>
        <v/>
      </c>
      <c r="G46" s="9" t="s">
        <v>149</v>
      </c>
      <c r="I46" s="144"/>
      <c r="K46" s="376">
        <f>K44+1</f>
        <v>27</v>
      </c>
      <c r="L46" s="379">
        <f>D46</f>
        <v>0</v>
      </c>
      <c r="M46" s="379" t="str">
        <f>IFERROR((VLOOKUP($D46,INFORMATION!$M$20:$N$24,2,FALSE)),"")</f>
        <v/>
      </c>
      <c r="N46" s="377" t="str">
        <f>IFERROR(CHOOSE($M46,"",INFORMATION!$D$20,INFORMATION!$D$21,INFORMATION!$D$22,INFORMATION!$D$23,INFORMATION!$D$24),"")</f>
        <v/>
      </c>
      <c r="O46" s="388">
        <f t="shared" ref="O46:O47" si="22">IF(L46="Non Concerné",1,0)</f>
        <v>0</v>
      </c>
      <c r="P46" s="385">
        <f>IF(L46="Non Concerné",0,1/COUNTIF($O$46:$O$47,"=0"))</f>
        <v>0.5</v>
      </c>
      <c r="Q46" s="377" t="str">
        <f t="shared" si="15"/>
        <v/>
      </c>
      <c r="R46" s="377"/>
      <c r="S46" s="377"/>
      <c r="T46" s="377"/>
      <c r="U46" s="377"/>
      <c r="V46" s="376"/>
      <c r="W46" s="377"/>
      <c r="X46" s="376"/>
      <c r="Y46" s="376"/>
    </row>
    <row r="47" spans="2:26" ht="30" customHeight="1" outlineLevel="1" x14ac:dyDescent="0.2">
      <c r="B47" s="8" t="s">
        <v>356</v>
      </c>
      <c r="C47" s="7" t="s">
        <v>255</v>
      </c>
      <c r="D47" s="1"/>
      <c r="E47" s="139" t="str">
        <f t="shared" si="21"/>
        <v/>
      </c>
      <c r="F47" s="140" t="str">
        <f>IF(D47="","",CHOOSE($M47,"Libellé du critère quand il sera choisi",INFORMATION!$A$20,INFORMATION!$A$21,INFORMATION!$A$22,INFORMATION!$A$23,"Non concerné"))</f>
        <v/>
      </c>
      <c r="G47" s="9" t="s">
        <v>149</v>
      </c>
      <c r="I47" s="144"/>
      <c r="K47" s="376">
        <f>K46+1</f>
        <v>28</v>
      </c>
      <c r="L47" s="379">
        <f>D47</f>
        <v>0</v>
      </c>
      <c r="M47" s="379" t="str">
        <f>IFERROR((VLOOKUP($D47,INFORMATION!$M$20:$N$24,2,FALSE)),"")</f>
        <v/>
      </c>
      <c r="N47" s="377" t="str">
        <f>IFERROR(CHOOSE($M47,"",INFORMATION!$D$20,INFORMATION!$D$21,INFORMATION!$D$22,INFORMATION!$D$23,INFORMATION!$D$24),"")</f>
        <v/>
      </c>
      <c r="O47" s="388">
        <f t="shared" si="22"/>
        <v>0</v>
      </c>
      <c r="P47" s="385">
        <f>IF(L47="Non Concerné",0,1/COUNTIF($O$46:$O$47,"=0"))</f>
        <v>0.5</v>
      </c>
      <c r="Q47" s="377" t="str">
        <f t="shared" si="15"/>
        <v/>
      </c>
      <c r="R47" s="377"/>
      <c r="S47" s="377"/>
      <c r="T47" s="377"/>
      <c r="U47" s="377"/>
      <c r="V47" s="376"/>
      <c r="W47" s="377"/>
      <c r="X47" s="376"/>
      <c r="Y47" s="376"/>
    </row>
    <row r="48" spans="2:26" ht="30" customHeight="1" outlineLevel="1" x14ac:dyDescent="0.2">
      <c r="B48" s="79" t="s">
        <v>128</v>
      </c>
      <c r="C48" s="89" t="s">
        <v>238</v>
      </c>
      <c r="D48" s="90" t="str">
        <f>R48</f>
        <v>Niveau non concerné</v>
      </c>
      <c r="E48" s="90" t="str">
        <f>IF($D48="Niveau non concerné","NC",$Q48)</f>
        <v>NC</v>
      </c>
      <c r="F48" s="513" t="str">
        <f>IFERROR(IF(E48=INFORMATION!$G$24,INFORMATION!$H$24,IF(E48&lt;=INFORMATION!$F$20,INFORMATION!$H$20,IF(E48&lt;=INFORMATION!$F$21,INFORMATION!$H$21,IF(E48&lt;=INFORMATION!$F$22,INFORMATION!$H$22,INFORMATION!$H$23)))),"")</f>
        <v>Niveau non concerné</v>
      </c>
      <c r="G48" s="514"/>
      <c r="I48" s="144"/>
      <c r="K48" s="376" t="s">
        <v>60</v>
      </c>
      <c r="L48" s="384" t="s">
        <v>40</v>
      </c>
      <c r="M48" s="384"/>
      <c r="N48" s="376" t="s">
        <v>44</v>
      </c>
      <c r="O48" s="376"/>
      <c r="P48" s="385">
        <f>SUM(P49:P52)</f>
        <v>1</v>
      </c>
      <c r="Q48" s="377">
        <f>IFERROR(SUM(Q49:Q52),"")</f>
        <v>0</v>
      </c>
      <c r="R48" s="380" t="str">
        <f>IFERROR(IF(Q48=INFORMATION!$F$24,INFORMATION!$H$24,IF(Q48&lt;=INFORMATION!$F$20,INFORMATION!$G$20,IF(Q48&lt;=INFORMATION!$F$21,INFORMATION!$G$21,IF(Q48&lt;=INFORMATION!$F$22,INFORMATION!$G$22,INFORMATION!$G$23)))),"")</f>
        <v>Niveau non concerné</v>
      </c>
      <c r="S48" s="386">
        <f>IF(R48="Niveau non concerné",1,0)</f>
        <v>1</v>
      </c>
      <c r="T48" s="377">
        <f>IF(R48="Niveau non concerné",0,1/COUNTIF($S$36:$S$48,"=0"))</f>
        <v>0</v>
      </c>
      <c r="U48" s="377">
        <f>T48*Q48</f>
        <v>0</v>
      </c>
      <c r="V48" s="376"/>
      <c r="W48" s="377"/>
      <c r="X48" s="376"/>
      <c r="Y48" s="376"/>
    </row>
    <row r="49" spans="2:25" ht="30" customHeight="1" outlineLevel="1" x14ac:dyDescent="0.2">
      <c r="B49" s="8" t="s">
        <v>357</v>
      </c>
      <c r="C49" s="7" t="s">
        <v>256</v>
      </c>
      <c r="D49" s="1"/>
      <c r="E49" s="139" t="str">
        <f t="shared" ref="E49:E52" si="23">IF($D49="Non concerné","NC",$N49)</f>
        <v/>
      </c>
      <c r="F49" s="140" t="str">
        <f>IF(D49="","",CHOOSE($M49,"Libellé du critère quand il sera choisi",INFORMATION!$A$20,INFORMATION!$A$21,INFORMATION!$A$22,INFORMATION!$A$23,"Non concerné"))</f>
        <v/>
      </c>
      <c r="G49" s="9" t="s">
        <v>149</v>
      </c>
      <c r="I49" s="144"/>
      <c r="K49" s="376">
        <f>K47+1</f>
        <v>29</v>
      </c>
      <c r="L49" s="379">
        <f>D49</f>
        <v>0</v>
      </c>
      <c r="M49" s="379" t="str">
        <f>IFERROR((VLOOKUP($D49,INFORMATION!$M$20:$N$24,2,FALSE)),"")</f>
        <v/>
      </c>
      <c r="N49" s="377" t="str">
        <f>IFERROR(CHOOSE($M49,"",INFORMATION!$D$20,INFORMATION!$D$21,INFORMATION!$D$22,INFORMATION!$D$23,INFORMATION!$D$24),"")</f>
        <v/>
      </c>
      <c r="O49" s="388">
        <f t="shared" ref="O49:O52" si="24">IF(L49="Non Concerné",1,0)</f>
        <v>0</v>
      </c>
      <c r="P49" s="385">
        <f>IF(L49="Non Concerné",0,1/COUNTIF($O$49:$O$52,"=0"))</f>
        <v>0.25</v>
      </c>
      <c r="Q49" s="377" t="str">
        <f t="shared" si="15"/>
        <v/>
      </c>
      <c r="R49" s="377"/>
      <c r="S49" s="377"/>
      <c r="T49" s="377"/>
      <c r="U49" s="377"/>
      <c r="V49" s="376"/>
      <c r="W49" s="377"/>
      <c r="X49" s="376"/>
      <c r="Y49" s="376"/>
    </row>
    <row r="50" spans="2:25" ht="30" customHeight="1" outlineLevel="1" x14ac:dyDescent="0.2">
      <c r="B50" s="8" t="s">
        <v>358</v>
      </c>
      <c r="C50" s="7" t="s">
        <v>257</v>
      </c>
      <c r="D50" s="1"/>
      <c r="E50" s="139" t="str">
        <f t="shared" si="23"/>
        <v/>
      </c>
      <c r="F50" s="140" t="str">
        <f>IF(D50="","",CHOOSE($M50,"Libellé du critère quand il sera choisi",INFORMATION!$A$20,INFORMATION!$A$21,INFORMATION!$A$22,INFORMATION!$A$23,"Non concerné"))</f>
        <v/>
      </c>
      <c r="G50" s="9" t="s">
        <v>149</v>
      </c>
      <c r="I50" s="144"/>
      <c r="K50" s="376">
        <f>K49+1</f>
        <v>30</v>
      </c>
      <c r="L50" s="379">
        <f>D50</f>
        <v>0</v>
      </c>
      <c r="M50" s="379" t="str">
        <f>IFERROR((VLOOKUP($D50,INFORMATION!$M$20:$N$24,2,FALSE)),"")</f>
        <v/>
      </c>
      <c r="N50" s="377" t="str">
        <f>IFERROR(CHOOSE($M50,"",INFORMATION!$D$20,INFORMATION!$D$21,INFORMATION!$D$22,INFORMATION!$D$23,INFORMATION!$D$24),"")</f>
        <v/>
      </c>
      <c r="O50" s="388">
        <f t="shared" si="24"/>
        <v>0</v>
      </c>
      <c r="P50" s="385">
        <f t="shared" ref="P50:P52" si="25">IF(L50="Non Concerné",0,1/COUNTIF($O$49:$O$52,"=0"))</f>
        <v>0.25</v>
      </c>
      <c r="Q50" s="377" t="str">
        <f t="shared" si="15"/>
        <v/>
      </c>
      <c r="R50" s="377"/>
      <c r="S50" s="377"/>
      <c r="T50" s="377"/>
      <c r="U50" s="377"/>
      <c r="V50" s="376"/>
      <c r="W50" s="377"/>
      <c r="X50" s="376"/>
      <c r="Y50" s="376"/>
    </row>
    <row r="51" spans="2:25" ht="30" customHeight="1" outlineLevel="1" x14ac:dyDescent="0.2">
      <c r="B51" s="8" t="s">
        <v>359</v>
      </c>
      <c r="C51" s="7" t="s">
        <v>97</v>
      </c>
      <c r="D51" s="1"/>
      <c r="E51" s="139" t="str">
        <f t="shared" si="23"/>
        <v/>
      </c>
      <c r="F51" s="140" t="str">
        <f>IF(D51="","",CHOOSE($M51,"Libellé du critère quand il sera choisi",INFORMATION!$A$20,INFORMATION!$A$21,INFORMATION!$A$22,INFORMATION!$A$23,"Non concerné"))</f>
        <v/>
      </c>
      <c r="G51" s="9" t="s">
        <v>149</v>
      </c>
      <c r="I51" s="144"/>
      <c r="K51" s="376">
        <f t="shared" ref="K51:K52" si="26">K50+1</f>
        <v>31</v>
      </c>
      <c r="L51" s="379">
        <f>D51</f>
        <v>0</v>
      </c>
      <c r="M51" s="379" t="str">
        <f>IFERROR((VLOOKUP($D51,INFORMATION!$M$20:$N$24,2,FALSE)),"")</f>
        <v/>
      </c>
      <c r="N51" s="377" t="str">
        <f>IFERROR(CHOOSE($M51,"",INFORMATION!$D$20,INFORMATION!$D$21,INFORMATION!$D$22,INFORMATION!$D$23,INFORMATION!$D$24),"")</f>
        <v/>
      </c>
      <c r="O51" s="388">
        <f t="shared" si="24"/>
        <v>0</v>
      </c>
      <c r="P51" s="385">
        <f t="shared" si="25"/>
        <v>0.25</v>
      </c>
      <c r="Q51" s="377" t="str">
        <f t="shared" si="15"/>
        <v/>
      </c>
      <c r="R51" s="377"/>
      <c r="S51" s="377"/>
      <c r="T51" s="377"/>
      <c r="U51" s="377"/>
      <c r="V51" s="376"/>
      <c r="W51" s="377"/>
      <c r="X51" s="376"/>
      <c r="Y51" s="376"/>
    </row>
    <row r="52" spans="2:25" ht="30" customHeight="1" outlineLevel="1" x14ac:dyDescent="0.2">
      <c r="B52" s="69" t="s">
        <v>360</v>
      </c>
      <c r="C52" s="70" t="s">
        <v>245</v>
      </c>
      <c r="D52" s="1"/>
      <c r="E52" s="139" t="str">
        <f t="shared" si="23"/>
        <v/>
      </c>
      <c r="F52" s="140" t="str">
        <f>IF(D52="","",CHOOSE($M52,"Libellé du critère quand il sera choisi",INFORMATION!$A$20,INFORMATION!$A$21,INFORMATION!$A$22,INFORMATION!$A$23,"Non concerné"))</f>
        <v/>
      </c>
      <c r="G52" s="71" t="s">
        <v>149</v>
      </c>
      <c r="I52" s="144"/>
      <c r="K52" s="376">
        <f t="shared" si="26"/>
        <v>32</v>
      </c>
      <c r="L52" s="379">
        <f>D52</f>
        <v>0</v>
      </c>
      <c r="M52" s="379" t="str">
        <f>IFERROR((VLOOKUP($D52,INFORMATION!$M$20:$N$24,2,FALSE)),"")</f>
        <v/>
      </c>
      <c r="N52" s="377" t="str">
        <f>IFERROR(CHOOSE($M52,"",INFORMATION!$D$20,INFORMATION!$D$21,INFORMATION!$D$22,INFORMATION!$D$23,INFORMATION!$D$24),"")</f>
        <v/>
      </c>
      <c r="O52" s="388">
        <f t="shared" si="24"/>
        <v>0</v>
      </c>
      <c r="P52" s="385">
        <f t="shared" si="25"/>
        <v>0.25</v>
      </c>
      <c r="Q52" s="377" t="str">
        <f t="shared" si="15"/>
        <v/>
      </c>
      <c r="R52" s="377"/>
      <c r="S52" s="377"/>
      <c r="T52" s="377"/>
      <c r="U52" s="377"/>
      <c r="V52" s="376"/>
      <c r="W52" s="377"/>
      <c r="X52" s="376"/>
      <c r="Y52" s="376"/>
    </row>
    <row r="53" spans="2:25" ht="30" customHeight="1" x14ac:dyDescent="0.2">
      <c r="B53" s="80" t="s">
        <v>129</v>
      </c>
      <c r="C53" s="81" t="s">
        <v>98</v>
      </c>
      <c r="D53" s="82" t="str">
        <f>V53</f>
        <v>Niveau non concerné</v>
      </c>
      <c r="E53" s="82" t="str">
        <f>IF($D53="Niveau non concerné","NC",U53)</f>
        <v>NC</v>
      </c>
      <c r="F53" s="523" t="str">
        <f>IFERROR(IF(E53=INFORMATION!$G$24,INFORMATION!$H$24,IF(E53&lt;=INFORMATION!$F$20,INFORMATION!$H$20,IF(E53&lt;=INFORMATION!$F$21,INFORMATION!$H$21,IF(E53&lt;=INFORMATION!$F$22,INFORMATION!$H$22,INFORMATION!$H$23)))),"")</f>
        <v>Niveau non concerné</v>
      </c>
      <c r="G53" s="523"/>
      <c r="I53" s="144"/>
      <c r="K53" s="376"/>
      <c r="L53" s="379" t="s">
        <v>39</v>
      </c>
      <c r="M53" s="379"/>
      <c r="N53" s="376"/>
      <c r="O53" s="376"/>
      <c r="P53" s="385"/>
      <c r="Q53" s="377"/>
      <c r="R53" s="377" t="s">
        <v>44</v>
      </c>
      <c r="S53" s="377"/>
      <c r="T53" s="382">
        <f>SUM(T54:T72)</f>
        <v>0</v>
      </c>
      <c r="U53" s="377">
        <f>IFERROR(SUM(U54:U72),"")</f>
        <v>0</v>
      </c>
      <c r="V53" s="380" t="str">
        <f>IFERROR(IF(U53=INFORMATION!$D$24,INFORMATION!$H$24,IF(U53&lt;=INFORMATION!$F$20,INFORMATION!$G$20,IF(U53&lt;=INFORMATION!$F$21,INFORMATION!$G$21,IF(U53&lt;=INFORMATION!$F$22,INFORMATION!$G$22,INFORMATION!$G$23)))),"")</f>
        <v>Niveau non concerné</v>
      </c>
      <c r="W53" s="377">
        <f>1/3</f>
        <v>0.33333333333333331</v>
      </c>
      <c r="X53" s="377">
        <f>U53*W53</f>
        <v>0</v>
      </c>
      <c r="Y53" s="383"/>
    </row>
    <row r="54" spans="2:25" ht="30" customHeight="1" outlineLevel="1" x14ac:dyDescent="0.2">
      <c r="B54" s="78" t="s">
        <v>130</v>
      </c>
      <c r="C54" s="91" t="s">
        <v>99</v>
      </c>
      <c r="D54" s="92" t="str">
        <f>R54</f>
        <v>Niveau non concerné</v>
      </c>
      <c r="E54" s="92" t="str">
        <f>IF($D54="Niveau non concerné","NC",$Q54)</f>
        <v>NC</v>
      </c>
      <c r="F54" s="517" t="str">
        <f>IFERROR(IF(E54=INFORMATION!$G$24,INFORMATION!$H$24,IF(E54&lt;=INFORMATION!$F$20,INFORMATION!$H$20,IF(E54&lt;=INFORMATION!$F$21,INFORMATION!$H$21,IF(E54&lt;=INFORMATION!$F$22,INFORMATION!$H$22,INFORMATION!$H$23)))),"")</f>
        <v>Niveau non concerné</v>
      </c>
      <c r="G54" s="518"/>
      <c r="I54" s="144"/>
      <c r="K54" s="376" t="s">
        <v>60</v>
      </c>
      <c r="L54" s="384" t="s">
        <v>40</v>
      </c>
      <c r="M54" s="384"/>
      <c r="N54" s="376" t="s">
        <v>44</v>
      </c>
      <c r="O54" s="376"/>
      <c r="P54" s="385">
        <f>SUM(P55:P61)</f>
        <v>0.99999999999999978</v>
      </c>
      <c r="Q54" s="377">
        <f>IFERROR(SUM(Q55:Q61),"")</f>
        <v>0</v>
      </c>
      <c r="R54" s="380" t="str">
        <f>IFERROR(IF(Q54=INFORMATION!$F$24,INFORMATION!$H$24,IF(Q54&lt;=INFORMATION!$F$20,INFORMATION!$G$20,IF(Q54&lt;=INFORMATION!$F$21,INFORMATION!$G$21,IF(Q54&lt;=INFORMATION!$F$22,INFORMATION!$G$22,INFORMATION!$G$23)))),"")</f>
        <v>Niveau non concerné</v>
      </c>
      <c r="S54" s="386">
        <f>IF(R54="Niveau non concerné",1,0)</f>
        <v>1</v>
      </c>
      <c r="T54" s="377">
        <f>IF(R54="Niveau non concerné",0,1/COUNTIF($S$54:$S$66,"=0"))</f>
        <v>0</v>
      </c>
      <c r="U54" s="377">
        <f>T54*Q54</f>
        <v>0</v>
      </c>
      <c r="V54" s="383"/>
      <c r="W54" s="387"/>
      <c r="X54" s="383"/>
      <c r="Y54" s="383"/>
    </row>
    <row r="55" spans="2:25" ht="30" customHeight="1" outlineLevel="1" x14ac:dyDescent="0.2">
      <c r="B55" s="8" t="s">
        <v>361</v>
      </c>
      <c r="C55" s="7" t="s">
        <v>260</v>
      </c>
      <c r="D55" s="1"/>
      <c r="E55" s="139" t="str">
        <f t="shared" ref="E55:E61" si="27">IF($D55="Non concerné","NC",$N55)</f>
        <v/>
      </c>
      <c r="F55" s="140" t="str">
        <f>IF(D55="","",CHOOSE($M55,"Libellé du critère quand il sera choisi",INFORMATION!$A$20,INFORMATION!$A$21,INFORMATION!$A$22,INFORMATION!$A$23,"Non concerné"))</f>
        <v/>
      </c>
      <c r="G55" s="9" t="s">
        <v>149</v>
      </c>
      <c r="I55" s="144"/>
      <c r="K55" s="376">
        <f>K52+1</f>
        <v>33</v>
      </c>
      <c r="L55" s="379">
        <f t="shared" ref="L55:L61" si="28">D55</f>
        <v>0</v>
      </c>
      <c r="M55" s="379" t="str">
        <f>IFERROR((VLOOKUP($D55,INFORMATION!$M$20:$N$24,2,FALSE)),"")</f>
        <v/>
      </c>
      <c r="N55" s="377" t="str">
        <f>IFERROR(CHOOSE($M55,"",INFORMATION!$D$20,INFORMATION!$D$21,INFORMATION!$D$22,INFORMATION!$D$23,INFORMATION!$D$24),"")</f>
        <v/>
      </c>
      <c r="O55" s="388">
        <f t="shared" ref="O55:O61" si="29">IF(L55="Non Concerné",1,0)</f>
        <v>0</v>
      </c>
      <c r="P55" s="385">
        <f>IF(L55="Non Concerné",0,1/COUNTIF($O$55:$O$61,"=0"))</f>
        <v>0.14285714285714285</v>
      </c>
      <c r="Q55" s="377" t="str">
        <f t="shared" ref="Q55:Q61" si="30">IFERROR(N55*P55,"")</f>
        <v/>
      </c>
      <c r="R55" s="377"/>
      <c r="S55" s="377"/>
      <c r="T55" s="377"/>
      <c r="U55" s="377"/>
      <c r="V55" s="376"/>
      <c r="W55" s="377"/>
      <c r="X55" s="376"/>
      <c r="Y55" s="376"/>
    </row>
    <row r="56" spans="2:25" ht="30" customHeight="1" outlineLevel="1" x14ac:dyDescent="0.2">
      <c r="B56" s="8" t="s">
        <v>362</v>
      </c>
      <c r="C56" s="7" t="s">
        <v>242</v>
      </c>
      <c r="D56" s="1"/>
      <c r="E56" s="139" t="str">
        <f t="shared" si="27"/>
        <v/>
      </c>
      <c r="F56" s="140" t="str">
        <f>IF(D56="","",CHOOSE($M56,"Libellé du critère quand il sera choisi",INFORMATION!$A$20,INFORMATION!$A$21,INFORMATION!$A$22,INFORMATION!$A$23,"Non concerné"))</f>
        <v/>
      </c>
      <c r="G56" s="9" t="s">
        <v>149</v>
      </c>
      <c r="I56" s="144"/>
      <c r="K56" s="376">
        <f>K55+1</f>
        <v>34</v>
      </c>
      <c r="L56" s="379">
        <f t="shared" si="28"/>
        <v>0</v>
      </c>
      <c r="M56" s="379" t="str">
        <f>IFERROR((VLOOKUP($D56,INFORMATION!$M$20:$N$24,2,FALSE)),"")</f>
        <v/>
      </c>
      <c r="N56" s="377" t="str">
        <f>IFERROR(CHOOSE($M56,"",INFORMATION!$D$20,INFORMATION!$D$21,INFORMATION!$D$22,INFORMATION!$D$23,INFORMATION!$D$24),"")</f>
        <v/>
      </c>
      <c r="O56" s="388">
        <f t="shared" si="29"/>
        <v>0</v>
      </c>
      <c r="P56" s="385">
        <f t="shared" ref="P56:P61" si="31">IF(L56="Non Concerné",0,1/COUNTIF($O$55:$O$61,"=0"))</f>
        <v>0.14285714285714285</v>
      </c>
      <c r="Q56" s="377" t="str">
        <f t="shared" si="30"/>
        <v/>
      </c>
      <c r="R56" s="377"/>
      <c r="S56" s="377"/>
      <c r="T56" s="377"/>
      <c r="U56" s="377"/>
      <c r="V56" s="376"/>
      <c r="W56" s="377"/>
      <c r="X56" s="376"/>
      <c r="Y56" s="376"/>
    </row>
    <row r="57" spans="2:25" ht="30" customHeight="1" outlineLevel="1" x14ac:dyDescent="0.2">
      <c r="B57" s="8" t="s">
        <v>363</v>
      </c>
      <c r="C57" s="7" t="s">
        <v>243</v>
      </c>
      <c r="D57" s="1"/>
      <c r="E57" s="139" t="str">
        <f t="shared" si="27"/>
        <v/>
      </c>
      <c r="F57" s="140" t="str">
        <f>IF(D57="","",CHOOSE($M57,"Libellé du critère quand il sera choisi",INFORMATION!$A$20,INFORMATION!$A$21,INFORMATION!$A$22,INFORMATION!$A$23,"Non concerné"))</f>
        <v/>
      </c>
      <c r="G57" s="9" t="s">
        <v>149</v>
      </c>
      <c r="I57" s="144"/>
      <c r="K57" s="376">
        <f t="shared" ref="K57:K61" si="32">K56+1</f>
        <v>35</v>
      </c>
      <c r="L57" s="379">
        <f t="shared" si="28"/>
        <v>0</v>
      </c>
      <c r="M57" s="379" t="str">
        <f>IFERROR((VLOOKUP($D57,INFORMATION!$M$20:$N$24,2,FALSE)),"")</f>
        <v/>
      </c>
      <c r="N57" s="377" t="str">
        <f>IFERROR(CHOOSE($M57,"",INFORMATION!$D$20,INFORMATION!$D$21,INFORMATION!$D$22,INFORMATION!$D$23,INFORMATION!$D$24),"")</f>
        <v/>
      </c>
      <c r="O57" s="388">
        <f t="shared" si="29"/>
        <v>0</v>
      </c>
      <c r="P57" s="385">
        <f t="shared" si="31"/>
        <v>0.14285714285714285</v>
      </c>
      <c r="Q57" s="377" t="str">
        <f t="shared" si="30"/>
        <v/>
      </c>
      <c r="R57" s="377"/>
      <c r="S57" s="377"/>
      <c r="T57" s="377"/>
      <c r="U57" s="377"/>
      <c r="V57" s="376"/>
      <c r="W57" s="377"/>
      <c r="X57" s="376"/>
      <c r="Y57" s="376"/>
    </row>
    <row r="58" spans="2:25" ht="30" customHeight="1" outlineLevel="1" x14ac:dyDescent="0.2">
      <c r="B58" s="8" t="s">
        <v>364</v>
      </c>
      <c r="C58" s="7" t="s">
        <v>100</v>
      </c>
      <c r="D58" s="1"/>
      <c r="E58" s="139" t="str">
        <f t="shared" si="27"/>
        <v/>
      </c>
      <c r="F58" s="140" t="str">
        <f>IF(D58="","",CHOOSE($M58,"Libellé du critère quand il sera choisi",INFORMATION!$A$20,INFORMATION!$A$21,INFORMATION!$A$22,INFORMATION!$A$23,"Non concerné"))</f>
        <v/>
      </c>
      <c r="G58" s="9" t="s">
        <v>149</v>
      </c>
      <c r="I58" s="144"/>
      <c r="K58" s="376">
        <f t="shared" si="32"/>
        <v>36</v>
      </c>
      <c r="L58" s="379">
        <f t="shared" si="28"/>
        <v>0</v>
      </c>
      <c r="M58" s="379" t="str">
        <f>IFERROR((VLOOKUP($D58,INFORMATION!$M$20:$N$24,2,FALSE)),"")</f>
        <v/>
      </c>
      <c r="N58" s="377" t="str">
        <f>IFERROR(CHOOSE($M58,"",INFORMATION!$D$20,INFORMATION!$D$21,INFORMATION!$D$22,INFORMATION!$D$23,INFORMATION!$D$24),"")</f>
        <v/>
      </c>
      <c r="O58" s="388">
        <f t="shared" si="29"/>
        <v>0</v>
      </c>
      <c r="P58" s="385">
        <f t="shared" si="31"/>
        <v>0.14285714285714285</v>
      </c>
      <c r="Q58" s="377" t="str">
        <f t="shared" si="30"/>
        <v/>
      </c>
      <c r="R58" s="377"/>
      <c r="S58" s="377"/>
      <c r="T58" s="377"/>
      <c r="U58" s="377"/>
      <c r="V58" s="376"/>
      <c r="W58" s="377"/>
      <c r="X58" s="376"/>
      <c r="Y58" s="376"/>
    </row>
    <row r="59" spans="2:25" ht="30" customHeight="1" outlineLevel="1" x14ac:dyDescent="0.2">
      <c r="B59" s="8" t="s">
        <v>365</v>
      </c>
      <c r="C59" s="7" t="s">
        <v>101</v>
      </c>
      <c r="D59" s="1"/>
      <c r="E59" s="139" t="str">
        <f t="shared" si="27"/>
        <v/>
      </c>
      <c r="F59" s="140" t="str">
        <f>IF(D59="","",CHOOSE($M59,"Libellé du critère quand il sera choisi",INFORMATION!$A$20,INFORMATION!$A$21,INFORMATION!$A$22,INFORMATION!$A$23,"Non concerné"))</f>
        <v/>
      </c>
      <c r="G59" s="9" t="s">
        <v>149</v>
      </c>
      <c r="I59" s="144"/>
      <c r="K59" s="376">
        <f t="shared" si="32"/>
        <v>37</v>
      </c>
      <c r="L59" s="379">
        <f t="shared" si="28"/>
        <v>0</v>
      </c>
      <c r="M59" s="379" t="str">
        <f>IFERROR((VLOOKUP($D59,INFORMATION!$M$20:$N$24,2,FALSE)),"")</f>
        <v/>
      </c>
      <c r="N59" s="377" t="str">
        <f>IFERROR(CHOOSE($M59,"",INFORMATION!$D$20,INFORMATION!$D$21,INFORMATION!$D$22,INFORMATION!$D$23,INFORMATION!$D$24),"")</f>
        <v/>
      </c>
      <c r="O59" s="388">
        <f t="shared" si="29"/>
        <v>0</v>
      </c>
      <c r="P59" s="385">
        <f t="shared" si="31"/>
        <v>0.14285714285714285</v>
      </c>
      <c r="Q59" s="377" t="str">
        <f t="shared" si="30"/>
        <v/>
      </c>
      <c r="R59" s="377"/>
      <c r="S59" s="377"/>
      <c r="T59" s="377"/>
      <c r="U59" s="377"/>
      <c r="V59" s="376"/>
      <c r="W59" s="377"/>
      <c r="X59" s="376"/>
      <c r="Y59" s="376"/>
    </row>
    <row r="60" spans="2:25" ht="30" customHeight="1" outlineLevel="1" x14ac:dyDescent="0.2">
      <c r="B60" s="8" t="s">
        <v>366</v>
      </c>
      <c r="C60" s="7" t="s">
        <v>244</v>
      </c>
      <c r="D60" s="1"/>
      <c r="E60" s="139" t="str">
        <f t="shared" si="27"/>
        <v/>
      </c>
      <c r="F60" s="140" t="str">
        <f>IF(D60="","",CHOOSE($M60,"Libellé du critère quand il sera choisi",INFORMATION!$A$20,INFORMATION!$A$21,INFORMATION!$A$22,INFORMATION!$A$23,"Non concerné"))</f>
        <v/>
      </c>
      <c r="G60" s="9" t="s">
        <v>149</v>
      </c>
      <c r="I60" s="144"/>
      <c r="K60" s="376">
        <f t="shared" si="32"/>
        <v>38</v>
      </c>
      <c r="L60" s="379">
        <f t="shared" si="28"/>
        <v>0</v>
      </c>
      <c r="M60" s="379" t="str">
        <f>IFERROR((VLOOKUP($D60,INFORMATION!$M$20:$N$24,2,FALSE)),"")</f>
        <v/>
      </c>
      <c r="N60" s="377" t="str">
        <f>IFERROR(CHOOSE($M60,"",INFORMATION!$D$20,INFORMATION!$D$21,INFORMATION!$D$22,INFORMATION!$D$23,INFORMATION!$D$24),"")</f>
        <v/>
      </c>
      <c r="O60" s="388">
        <f t="shared" si="29"/>
        <v>0</v>
      </c>
      <c r="P60" s="385">
        <f t="shared" si="31"/>
        <v>0.14285714285714285</v>
      </c>
      <c r="Q60" s="377" t="str">
        <f t="shared" si="30"/>
        <v/>
      </c>
      <c r="R60" s="377"/>
      <c r="S60" s="377"/>
      <c r="T60" s="377"/>
      <c r="U60" s="377"/>
      <c r="V60" s="376"/>
      <c r="W60" s="377"/>
      <c r="X60" s="376"/>
      <c r="Y60" s="376"/>
    </row>
    <row r="61" spans="2:25" ht="30" customHeight="1" outlineLevel="1" x14ac:dyDescent="0.2">
      <c r="B61" s="8" t="s">
        <v>367</v>
      </c>
      <c r="C61" s="7" t="s">
        <v>102</v>
      </c>
      <c r="D61" s="1"/>
      <c r="E61" s="139" t="str">
        <f t="shared" si="27"/>
        <v/>
      </c>
      <c r="F61" s="140" t="str">
        <f>IF(D61="","",CHOOSE($M61,"Libellé du critère quand il sera choisi",INFORMATION!$A$20,INFORMATION!$A$21,INFORMATION!$A$22,INFORMATION!$A$23,"Non concerné"))</f>
        <v/>
      </c>
      <c r="G61" s="9" t="s">
        <v>149</v>
      </c>
      <c r="I61" s="144"/>
      <c r="K61" s="376">
        <f t="shared" si="32"/>
        <v>39</v>
      </c>
      <c r="L61" s="379">
        <f t="shared" si="28"/>
        <v>0</v>
      </c>
      <c r="M61" s="379" t="str">
        <f>IFERROR((VLOOKUP($D61,INFORMATION!$M$20:$N$24,2,FALSE)),"")</f>
        <v/>
      </c>
      <c r="N61" s="377" t="str">
        <f>IFERROR(CHOOSE($M61,"",INFORMATION!$D$20,INFORMATION!$D$21,INFORMATION!$D$22,INFORMATION!$D$23,INFORMATION!$D$24),"")</f>
        <v/>
      </c>
      <c r="O61" s="388">
        <f t="shared" si="29"/>
        <v>0</v>
      </c>
      <c r="P61" s="385">
        <f t="shared" si="31"/>
        <v>0.14285714285714285</v>
      </c>
      <c r="Q61" s="377" t="str">
        <f t="shared" si="30"/>
        <v/>
      </c>
      <c r="R61" s="377"/>
      <c r="S61" s="377"/>
      <c r="T61" s="377"/>
      <c r="U61" s="377"/>
      <c r="V61" s="376"/>
      <c r="W61" s="377"/>
      <c r="X61" s="376"/>
      <c r="Y61" s="376"/>
    </row>
    <row r="62" spans="2:25" ht="30" customHeight="1" outlineLevel="1" x14ac:dyDescent="0.2">
      <c r="B62" s="79" t="s">
        <v>131</v>
      </c>
      <c r="C62" s="93" t="s">
        <v>103</v>
      </c>
      <c r="D62" s="94" t="str">
        <f>R62</f>
        <v>Niveau non concerné</v>
      </c>
      <c r="E62" s="94" t="str">
        <f>IF($D62="Niveau non concerné","NC",$Q62)</f>
        <v>NC</v>
      </c>
      <c r="F62" s="506" t="str">
        <f>IFERROR(IF(E62=INFORMATION!$G$24,INFORMATION!$H$24,IF(E62&lt;=INFORMATION!$F$20,INFORMATION!$H$20,IF(E62&lt;=INFORMATION!$F$21,INFORMATION!$H$21,IF(E62&lt;=INFORMATION!$F$22,INFORMATION!$H$22,INFORMATION!$H$23)))),"")</f>
        <v>Niveau non concerné</v>
      </c>
      <c r="G62" s="507"/>
      <c r="I62" s="144"/>
      <c r="K62" s="376" t="s">
        <v>60</v>
      </c>
      <c r="L62" s="384" t="s">
        <v>40</v>
      </c>
      <c r="M62" s="384"/>
      <c r="N62" s="376" t="s">
        <v>44</v>
      </c>
      <c r="O62" s="376"/>
      <c r="P62" s="385">
        <f>SUM(P63:P65)</f>
        <v>1</v>
      </c>
      <c r="Q62" s="377">
        <f>IFERROR(SUM(Q63:Q65),"")</f>
        <v>0</v>
      </c>
      <c r="R62" s="380" t="str">
        <f>IFERROR(IF(Q62=INFORMATION!$F$24,INFORMATION!$H$24,IF(Q62&lt;=INFORMATION!$F$20,INFORMATION!$G$20,IF(Q62&lt;=INFORMATION!$F$21,INFORMATION!$G$21,IF(Q62&lt;=INFORMATION!$F$22,INFORMATION!$G$22,INFORMATION!$G$23)))),"")</f>
        <v>Niveau non concerné</v>
      </c>
      <c r="S62" s="386">
        <f>IF(R62="Niveau non concerné",1,0)</f>
        <v>1</v>
      </c>
      <c r="T62" s="377">
        <f>IF(R62="Niveau non concerné",0,1/COUNTIF($S$54:$S$66,"=0"))</f>
        <v>0</v>
      </c>
      <c r="U62" s="377">
        <f>T62*Q62</f>
        <v>0</v>
      </c>
      <c r="V62" s="376"/>
      <c r="W62" s="377"/>
      <c r="X62" s="376"/>
      <c r="Y62" s="376"/>
    </row>
    <row r="63" spans="2:25" ht="30" customHeight="1" outlineLevel="1" x14ac:dyDescent="0.2">
      <c r="B63" s="8" t="s">
        <v>368</v>
      </c>
      <c r="C63" s="7" t="s">
        <v>104</v>
      </c>
      <c r="D63" s="1"/>
      <c r="E63" s="139" t="str">
        <f t="shared" ref="E63:E65" si="33">IF($D63="Non concerné","NC",$N63)</f>
        <v/>
      </c>
      <c r="F63" s="140" t="str">
        <f>IF(D63="","",CHOOSE($M63,"Libellé du critère quand il sera choisi",INFORMATION!$A$20,INFORMATION!$A$21,INFORMATION!$A$22,INFORMATION!$A$23,"Non concerné"))</f>
        <v/>
      </c>
      <c r="G63" s="9" t="s">
        <v>149</v>
      </c>
      <c r="I63" s="144"/>
      <c r="K63" s="376">
        <f>K61+1</f>
        <v>40</v>
      </c>
      <c r="L63" s="379">
        <f>D63</f>
        <v>0</v>
      </c>
      <c r="M63" s="379" t="str">
        <f>IFERROR((VLOOKUP($D63,INFORMATION!$M$20:$N$24,2,FALSE)),"")</f>
        <v/>
      </c>
      <c r="N63" s="377" t="str">
        <f>IFERROR(CHOOSE($M63,"",INFORMATION!$D$20,INFORMATION!$D$21,INFORMATION!$D$22,INFORMATION!$D$23,INFORMATION!$D$24),"")</f>
        <v/>
      </c>
      <c r="O63" s="388">
        <f t="shared" ref="O63:O65" si="34">IF(L63="Non Concerné",1,0)</f>
        <v>0</v>
      </c>
      <c r="P63" s="385">
        <f>IF(L63="Non Concerné",0,1/COUNTIF($O$63:$O$65,"=0"))</f>
        <v>0.33333333333333331</v>
      </c>
      <c r="Q63" s="377" t="str">
        <f t="shared" ref="Q63:Q65" si="35">IFERROR(N63*P63,"")</f>
        <v/>
      </c>
      <c r="R63" s="377"/>
      <c r="S63" s="377"/>
      <c r="T63" s="377"/>
      <c r="U63" s="377"/>
      <c r="V63" s="376"/>
      <c r="W63" s="377"/>
      <c r="X63" s="376"/>
      <c r="Y63" s="376"/>
    </row>
    <row r="64" spans="2:25" ht="30" customHeight="1" outlineLevel="1" x14ac:dyDescent="0.2">
      <c r="B64" s="8" t="s">
        <v>369</v>
      </c>
      <c r="C64" s="7" t="s">
        <v>105</v>
      </c>
      <c r="D64" s="1"/>
      <c r="E64" s="139" t="str">
        <f t="shared" si="33"/>
        <v/>
      </c>
      <c r="F64" s="140" t="str">
        <f>IF(D64="","",CHOOSE($M64,"Libellé du critère quand il sera choisi",INFORMATION!$A$20,INFORMATION!$A$21,INFORMATION!$A$22,INFORMATION!$A$23,"Non concerné"))</f>
        <v/>
      </c>
      <c r="G64" s="9" t="s">
        <v>149</v>
      </c>
      <c r="I64" s="144"/>
      <c r="K64" s="376">
        <f>K63+1</f>
        <v>41</v>
      </c>
      <c r="L64" s="379">
        <f>D64</f>
        <v>0</v>
      </c>
      <c r="M64" s="379" t="str">
        <f>IFERROR((VLOOKUP($D64,INFORMATION!$M$20:$N$24,2,FALSE)),"")</f>
        <v/>
      </c>
      <c r="N64" s="377" t="str">
        <f>IFERROR(CHOOSE($M64,"",INFORMATION!$D$20,INFORMATION!$D$21,INFORMATION!$D$22,INFORMATION!$D$23,INFORMATION!$D$24),"")</f>
        <v/>
      </c>
      <c r="O64" s="388">
        <f t="shared" si="34"/>
        <v>0</v>
      </c>
      <c r="P64" s="385">
        <f>IF(L64="Non Concerné",0,1/COUNTIF($O$63:$O$65,"=0"))</f>
        <v>0.33333333333333331</v>
      </c>
      <c r="Q64" s="377" t="str">
        <f t="shared" si="35"/>
        <v/>
      </c>
      <c r="R64" s="377"/>
      <c r="S64" s="377"/>
      <c r="T64" s="377"/>
      <c r="U64" s="377"/>
      <c r="V64" s="376"/>
      <c r="W64" s="377"/>
      <c r="X64" s="376"/>
      <c r="Y64" s="376"/>
    </row>
    <row r="65" spans="2:25" ht="30" customHeight="1" outlineLevel="1" x14ac:dyDescent="0.2">
      <c r="B65" s="8" t="s">
        <v>370</v>
      </c>
      <c r="C65" s="7" t="s">
        <v>106</v>
      </c>
      <c r="D65" s="1"/>
      <c r="E65" s="139" t="str">
        <f t="shared" si="33"/>
        <v/>
      </c>
      <c r="F65" s="140" t="str">
        <f>IF(D65="","",CHOOSE($M65,"Libellé du critère quand il sera choisi",INFORMATION!$A$20,INFORMATION!$A$21,INFORMATION!$A$22,INFORMATION!$A$23,"Non concerné"))</f>
        <v/>
      </c>
      <c r="G65" s="9" t="s">
        <v>149</v>
      </c>
      <c r="I65" s="144"/>
      <c r="K65" s="376">
        <f>K64+1</f>
        <v>42</v>
      </c>
      <c r="L65" s="379">
        <f>D65</f>
        <v>0</v>
      </c>
      <c r="M65" s="379" t="str">
        <f>IFERROR((VLOOKUP($D65,INFORMATION!$M$20:$N$24,2,FALSE)),"")</f>
        <v/>
      </c>
      <c r="N65" s="377" t="str">
        <f>IFERROR(CHOOSE($M65,"",INFORMATION!$D$20,INFORMATION!$D$21,INFORMATION!$D$22,INFORMATION!$D$23,INFORMATION!$D$24),"")</f>
        <v/>
      </c>
      <c r="O65" s="388">
        <f t="shared" si="34"/>
        <v>0</v>
      </c>
      <c r="P65" s="385">
        <f>IF(L65="Non Concerné",0,1/COUNTIF($O$63:$O$65,"=0"))</f>
        <v>0.33333333333333331</v>
      </c>
      <c r="Q65" s="377" t="str">
        <f t="shared" si="35"/>
        <v/>
      </c>
      <c r="R65" s="377"/>
      <c r="S65" s="377"/>
      <c r="T65" s="377"/>
      <c r="U65" s="377"/>
      <c r="V65" s="376"/>
      <c r="W65" s="377"/>
      <c r="X65" s="376"/>
      <c r="Y65" s="376"/>
    </row>
    <row r="66" spans="2:25" ht="30" customHeight="1" outlineLevel="1" x14ac:dyDescent="0.2">
      <c r="B66" s="79" t="s">
        <v>132</v>
      </c>
      <c r="C66" s="93" t="s">
        <v>107</v>
      </c>
      <c r="D66" s="94" t="str">
        <f>R66</f>
        <v>Niveau non concerné</v>
      </c>
      <c r="E66" s="94" t="str">
        <f>IF($D66="Niveau non concerné","NC",$Q66)</f>
        <v>NC</v>
      </c>
      <c r="F66" s="506" t="str">
        <f>IFERROR(IF(E66=INFORMATION!$G$24,INFORMATION!$H$24,IF(E66&lt;=INFORMATION!$F$20,INFORMATION!$H$20,IF(E66&lt;=INFORMATION!$F$21,INFORMATION!$H$21,IF(E66&lt;=INFORMATION!$F$22,INFORMATION!$H$22,INFORMATION!$H$23)))),"")</f>
        <v>Niveau non concerné</v>
      </c>
      <c r="G66" s="507"/>
      <c r="I66" s="144"/>
      <c r="K66" s="376" t="s">
        <v>60</v>
      </c>
      <c r="L66" s="384" t="s">
        <v>40</v>
      </c>
      <c r="M66" s="384"/>
      <c r="N66" s="376" t="s">
        <v>44</v>
      </c>
      <c r="O66" s="376"/>
      <c r="P66" s="385">
        <f>SUM(P67:P72)</f>
        <v>0.99999999999999989</v>
      </c>
      <c r="Q66" s="377">
        <f>IFERROR(SUM(Q67:Q72),"")</f>
        <v>0</v>
      </c>
      <c r="R66" s="380" t="str">
        <f>IFERROR(IF(Q66=INFORMATION!$F$24,INFORMATION!$H$24,IF(Q66&lt;=INFORMATION!$F$20,INFORMATION!$G$20,IF(Q66&lt;=INFORMATION!$F$21,INFORMATION!$G$21,IF(Q66&lt;=INFORMATION!$F$22,INFORMATION!$G$22,INFORMATION!$G$23)))),"")</f>
        <v>Niveau non concerné</v>
      </c>
      <c r="S66" s="386">
        <f>IF(R66="Niveau non concerné",1,0)</f>
        <v>1</v>
      </c>
      <c r="T66" s="377">
        <f>IF(R66="Niveau non concerné",0,1/COUNTIF($S$54:$S$66,"=0"))</f>
        <v>0</v>
      </c>
      <c r="U66" s="377">
        <f>T66*Q66</f>
        <v>0</v>
      </c>
      <c r="V66" s="376"/>
      <c r="W66" s="377"/>
      <c r="X66" s="376"/>
      <c r="Y66" s="376"/>
    </row>
    <row r="67" spans="2:25" ht="30" customHeight="1" outlineLevel="1" x14ac:dyDescent="0.2">
      <c r="B67" s="8" t="s">
        <v>371</v>
      </c>
      <c r="C67" s="7" t="s">
        <v>108</v>
      </c>
      <c r="D67" s="1"/>
      <c r="E67" s="139" t="str">
        <f t="shared" ref="E67:E72" si="36">IF($D67="Non concerné","NC",$N67)</f>
        <v/>
      </c>
      <c r="F67" s="140" t="str">
        <f>IF(D67="","",CHOOSE($M67,"Libellé du critère quand il sera choisi",INFORMATION!$A$20,INFORMATION!$A$21,INFORMATION!$A$22,INFORMATION!$A$23,"Non concerné"))</f>
        <v/>
      </c>
      <c r="G67" s="9" t="s">
        <v>149</v>
      </c>
      <c r="I67" s="144"/>
      <c r="K67" s="376">
        <f>K65+1</f>
        <v>43</v>
      </c>
      <c r="L67" s="379">
        <f t="shared" ref="L67:L72" si="37">D67</f>
        <v>0</v>
      </c>
      <c r="M67" s="379" t="str">
        <f>IFERROR((VLOOKUP($D67,INFORMATION!$M$20:$N$24,2,FALSE)),"")</f>
        <v/>
      </c>
      <c r="N67" s="377" t="str">
        <f>IFERROR(CHOOSE($M67,"",INFORMATION!$D$20,INFORMATION!$D$21,INFORMATION!$D$22,INFORMATION!$D$23,INFORMATION!$D$24),"")</f>
        <v/>
      </c>
      <c r="O67" s="388">
        <f t="shared" ref="O67:O72" si="38">IF(L67="Non Concerné",1,0)</f>
        <v>0</v>
      </c>
      <c r="P67" s="385">
        <f>IF(L67="Non Concerné",0,1/COUNTIF($O$67:$O$72,"=0"))</f>
        <v>0.16666666666666666</v>
      </c>
      <c r="Q67" s="377" t="str">
        <f t="shared" ref="Q67:Q72" si="39">IFERROR(N67*P67,"")</f>
        <v/>
      </c>
      <c r="R67" s="377"/>
      <c r="S67" s="377"/>
      <c r="T67" s="377"/>
      <c r="U67" s="377"/>
      <c r="V67" s="376"/>
      <c r="W67" s="377"/>
      <c r="X67" s="376"/>
      <c r="Y67" s="376"/>
    </row>
    <row r="68" spans="2:25" ht="30" customHeight="1" outlineLevel="1" x14ac:dyDescent="0.2">
      <c r="B68" s="8" t="s">
        <v>372</v>
      </c>
      <c r="C68" s="7" t="s">
        <v>109</v>
      </c>
      <c r="D68" s="1"/>
      <c r="E68" s="139" t="str">
        <f t="shared" si="36"/>
        <v/>
      </c>
      <c r="F68" s="140" t="str">
        <f>IF(D68="","",CHOOSE($M68,"Libellé du critère quand il sera choisi",INFORMATION!$A$20,INFORMATION!$A$21,INFORMATION!$A$22,INFORMATION!$A$23,"Non concerné"))</f>
        <v/>
      </c>
      <c r="G68" s="9" t="s">
        <v>149</v>
      </c>
      <c r="I68" s="144"/>
      <c r="K68" s="376">
        <f>K67+1</f>
        <v>44</v>
      </c>
      <c r="L68" s="379">
        <f t="shared" si="37"/>
        <v>0</v>
      </c>
      <c r="M68" s="379" t="str">
        <f>IFERROR((VLOOKUP($D68,INFORMATION!$M$20:$N$24,2,FALSE)),"")</f>
        <v/>
      </c>
      <c r="N68" s="377" t="str">
        <f>IFERROR(CHOOSE($M68,"",INFORMATION!$D$20,INFORMATION!$D$21,INFORMATION!$D$22,INFORMATION!$D$23,INFORMATION!$D$24),"")</f>
        <v/>
      </c>
      <c r="O68" s="388">
        <f t="shared" si="38"/>
        <v>0</v>
      </c>
      <c r="P68" s="385">
        <f t="shared" ref="P68:P72" si="40">IF(L68="Non Concerné",0,1/COUNTIF($O$67:$O$72,"=0"))</f>
        <v>0.16666666666666666</v>
      </c>
      <c r="Q68" s="377" t="str">
        <f t="shared" si="39"/>
        <v/>
      </c>
      <c r="R68" s="377"/>
      <c r="S68" s="377"/>
      <c r="T68" s="377"/>
      <c r="U68" s="377"/>
      <c r="V68" s="376"/>
      <c r="W68" s="377"/>
      <c r="X68" s="376"/>
      <c r="Y68" s="376"/>
    </row>
    <row r="69" spans="2:25" ht="30" customHeight="1" outlineLevel="1" x14ac:dyDescent="0.2">
      <c r="B69" s="8" t="s">
        <v>373</v>
      </c>
      <c r="C69" s="7" t="s">
        <v>258</v>
      </c>
      <c r="D69" s="1"/>
      <c r="E69" s="139" t="str">
        <f t="shared" si="36"/>
        <v/>
      </c>
      <c r="F69" s="140" t="str">
        <f>IF(D69="","",CHOOSE($M69,"Libellé du critère quand il sera choisi",INFORMATION!$A$20,INFORMATION!$A$21,INFORMATION!$A$22,INFORMATION!$A$23,"Non concerné"))</f>
        <v/>
      </c>
      <c r="G69" s="9" t="s">
        <v>149</v>
      </c>
      <c r="I69" s="144"/>
      <c r="K69" s="376">
        <f t="shared" ref="K69:K72" si="41">K68+1</f>
        <v>45</v>
      </c>
      <c r="L69" s="379">
        <f t="shared" si="37"/>
        <v>0</v>
      </c>
      <c r="M69" s="379" t="str">
        <f>IFERROR((VLOOKUP($D69,INFORMATION!$M$20:$N$24,2,FALSE)),"")</f>
        <v/>
      </c>
      <c r="N69" s="377" t="str">
        <f>IFERROR(CHOOSE($M69,"",INFORMATION!$D$20,INFORMATION!$D$21,INFORMATION!$D$22,INFORMATION!$D$23,INFORMATION!$D$24),"")</f>
        <v/>
      </c>
      <c r="O69" s="388">
        <f t="shared" si="38"/>
        <v>0</v>
      </c>
      <c r="P69" s="385">
        <f t="shared" si="40"/>
        <v>0.16666666666666666</v>
      </c>
      <c r="Q69" s="377" t="str">
        <f t="shared" si="39"/>
        <v/>
      </c>
      <c r="R69" s="377"/>
      <c r="S69" s="377"/>
      <c r="T69" s="377"/>
      <c r="U69" s="377"/>
      <c r="V69" s="376"/>
      <c r="W69" s="377"/>
      <c r="X69" s="376"/>
      <c r="Y69" s="376"/>
    </row>
    <row r="70" spans="2:25" ht="30" customHeight="1" outlineLevel="1" x14ac:dyDescent="0.2">
      <c r="B70" s="8" t="s">
        <v>374</v>
      </c>
      <c r="C70" s="7" t="s">
        <v>232</v>
      </c>
      <c r="D70" s="1"/>
      <c r="E70" s="139" t="str">
        <f t="shared" si="36"/>
        <v/>
      </c>
      <c r="F70" s="140" t="str">
        <f>IF(D70="","",CHOOSE($M70,"Libellé du critère quand il sera choisi",INFORMATION!$A$20,INFORMATION!$A$21,INFORMATION!$A$22,INFORMATION!$A$23,"Non concerné"))</f>
        <v/>
      </c>
      <c r="G70" s="9" t="s">
        <v>149</v>
      </c>
      <c r="I70" s="144"/>
      <c r="K70" s="376">
        <f t="shared" si="41"/>
        <v>46</v>
      </c>
      <c r="L70" s="379">
        <f t="shared" si="37"/>
        <v>0</v>
      </c>
      <c r="M70" s="379" t="str">
        <f>IFERROR((VLOOKUP($D70,INFORMATION!$M$20:$N$24,2,FALSE)),"")</f>
        <v/>
      </c>
      <c r="N70" s="377" t="str">
        <f>IFERROR(CHOOSE($M70,"",INFORMATION!$D$20,INFORMATION!$D$21,INFORMATION!$D$22,INFORMATION!$D$23,INFORMATION!$D$24),"")</f>
        <v/>
      </c>
      <c r="O70" s="388">
        <f t="shared" si="38"/>
        <v>0</v>
      </c>
      <c r="P70" s="385">
        <f t="shared" si="40"/>
        <v>0.16666666666666666</v>
      </c>
      <c r="Q70" s="377" t="str">
        <f t="shared" si="39"/>
        <v/>
      </c>
      <c r="R70" s="377"/>
      <c r="S70" s="377"/>
      <c r="T70" s="377"/>
      <c r="U70" s="377"/>
      <c r="V70" s="376"/>
      <c r="W70" s="377"/>
      <c r="X70" s="376"/>
      <c r="Y70" s="376"/>
    </row>
    <row r="71" spans="2:25" ht="30" customHeight="1" outlineLevel="1" x14ac:dyDescent="0.2">
      <c r="B71" s="8" t="s">
        <v>375</v>
      </c>
      <c r="C71" s="7" t="s">
        <v>259</v>
      </c>
      <c r="D71" s="1"/>
      <c r="E71" s="139" t="str">
        <f t="shared" si="36"/>
        <v/>
      </c>
      <c r="F71" s="140" t="str">
        <f>IF(D71="","",CHOOSE($M71,"Libellé du critère quand il sera choisi",INFORMATION!$A$20,INFORMATION!$A$21,INFORMATION!$A$22,INFORMATION!$A$23,"Non concerné"))</f>
        <v/>
      </c>
      <c r="G71" s="9" t="s">
        <v>149</v>
      </c>
      <c r="I71" s="144"/>
      <c r="K71" s="376">
        <f t="shared" si="41"/>
        <v>47</v>
      </c>
      <c r="L71" s="379">
        <f t="shared" si="37"/>
        <v>0</v>
      </c>
      <c r="M71" s="379" t="str">
        <f>IFERROR((VLOOKUP($D71,INFORMATION!$M$20:$N$24,2,FALSE)),"")</f>
        <v/>
      </c>
      <c r="N71" s="377" t="str">
        <f>IFERROR(CHOOSE($M71,"",INFORMATION!$D$20,INFORMATION!$D$21,INFORMATION!$D$22,INFORMATION!$D$23,INFORMATION!$D$24),"")</f>
        <v/>
      </c>
      <c r="O71" s="388">
        <f t="shared" si="38"/>
        <v>0</v>
      </c>
      <c r="P71" s="385">
        <f t="shared" si="40"/>
        <v>0.16666666666666666</v>
      </c>
      <c r="Q71" s="377" t="str">
        <f t="shared" si="39"/>
        <v/>
      </c>
      <c r="R71" s="377"/>
      <c r="S71" s="377"/>
      <c r="T71" s="377"/>
      <c r="U71" s="377"/>
      <c r="V71" s="376"/>
      <c r="W71" s="377"/>
      <c r="X71" s="376"/>
      <c r="Y71" s="376"/>
    </row>
    <row r="72" spans="2:25" ht="30" customHeight="1" outlineLevel="1" x14ac:dyDescent="0.2">
      <c r="B72" s="8" t="s">
        <v>376</v>
      </c>
      <c r="C72" s="7" t="s">
        <v>241</v>
      </c>
      <c r="D72" s="1"/>
      <c r="E72" s="139" t="str">
        <f t="shared" si="36"/>
        <v/>
      </c>
      <c r="F72" s="140" t="str">
        <f>IF(D72="","",CHOOSE($M72,"Libellé du critère quand il sera choisi",INFORMATION!$A$20,INFORMATION!$A$21,INFORMATION!$A$22,INFORMATION!$A$23,"Non concerné"))</f>
        <v/>
      </c>
      <c r="G72" s="9" t="s">
        <v>149</v>
      </c>
      <c r="I72" s="144"/>
      <c r="K72" s="376">
        <f t="shared" si="41"/>
        <v>48</v>
      </c>
      <c r="L72" s="379">
        <f t="shared" si="37"/>
        <v>0</v>
      </c>
      <c r="M72" s="379" t="str">
        <f>IFERROR((VLOOKUP($D72,INFORMATION!$M$20:$N$24,2,FALSE)),"")</f>
        <v/>
      </c>
      <c r="N72" s="377" t="str">
        <f>IFERROR(CHOOSE($M72,"",INFORMATION!$D$20,INFORMATION!$D$21,INFORMATION!$D$22,INFORMATION!$D$23,INFORMATION!$D$24),"")</f>
        <v/>
      </c>
      <c r="O72" s="388">
        <f t="shared" si="38"/>
        <v>0</v>
      </c>
      <c r="P72" s="385">
        <f t="shared" si="40"/>
        <v>0.16666666666666666</v>
      </c>
      <c r="Q72" s="377" t="str">
        <f t="shared" si="39"/>
        <v/>
      </c>
      <c r="R72" s="377"/>
      <c r="S72" s="377"/>
      <c r="T72" s="377"/>
      <c r="U72" s="377"/>
      <c r="V72" s="376"/>
      <c r="W72" s="377"/>
      <c r="X72" s="376"/>
      <c r="Y72" s="376"/>
    </row>
    <row r="73" spans="2:25" ht="23" customHeight="1" x14ac:dyDescent="0.2"/>
  </sheetData>
  <mergeCells count="29">
    <mergeCell ref="B9:G9"/>
    <mergeCell ref="I13:I15"/>
    <mergeCell ref="I20:I21"/>
    <mergeCell ref="I22:I23"/>
    <mergeCell ref="B2:G2"/>
    <mergeCell ref="B3:C3"/>
    <mergeCell ref="D3:G3"/>
    <mergeCell ref="B4:C4"/>
    <mergeCell ref="D4:F4"/>
    <mergeCell ref="G4:G8"/>
    <mergeCell ref="B5:C6"/>
    <mergeCell ref="D5:F5"/>
    <mergeCell ref="D6:E6"/>
    <mergeCell ref="B7:C8"/>
    <mergeCell ref="D7:F8"/>
    <mergeCell ref="F11:G11"/>
    <mergeCell ref="F12:G12"/>
    <mergeCell ref="F23:G23"/>
    <mergeCell ref="F53:G53"/>
    <mergeCell ref="F27:G27"/>
    <mergeCell ref="F62:G62"/>
    <mergeCell ref="F66:G66"/>
    <mergeCell ref="F33:G33"/>
    <mergeCell ref="F35:G35"/>
    <mergeCell ref="F36:G36"/>
    <mergeCell ref="F40:G40"/>
    <mergeCell ref="F45:G45"/>
    <mergeCell ref="F48:G48"/>
    <mergeCell ref="F54:G54"/>
  </mergeCells>
  <dataValidations count="5">
    <dataValidation allowBlank="1" showInputMessage="1" showErrorMessage="1" prompt="Indiquez le téléphone du responsable de l'autodiagnostic" sqref="D6:E6"/>
    <dataValidation allowBlank="1" showInputMessage="1" showErrorMessage="1" prompt="Indiquez l'email du responsable de l'autodiagnostic" sqref="F6"/>
    <dataValidation allowBlank="1" showInputMessage="1" showErrorMessage="1" prompt="Indiquez le nom du responsable de l'autodiagnostic" sqref="D4:F5"/>
    <dataValidation allowBlank="1" showInputMessage="1" showErrorMessage="1" prompt="Indiquez les noms des personnes ayant été associées à l'autodiagnostic (être plusieurs évite les subjectivités individuelles)" sqref="D7:F7"/>
    <dataValidation type="list" allowBlank="1" showInputMessage="1" showErrorMessage="1" prompt="Choix de VÉRACITÉ" sqref="D13:D22 D24:D26 D28:D32 D34 D37:D39 D41:D44 D46:D47 D49:D52 D55:D61 D63:D65 D67:D72">
      <formula1>$AA$12:$AA$16</formula1>
    </dataValidation>
  </dataValidations>
  <printOptions horizontalCentered="1"/>
  <pageMargins left="0.3543307086614173" right="0.3543307086614173" top="0.59055118110236215" bottom="0.59055118110236215" header="0.31496062992125984" footer="0.3543307086614173"/>
  <pageSetup paperSize="9" fitToWidth="0" orientation="portrait" r:id="rId1"/>
  <headerFooter alignWithMargins="0">
    <oddHeader>&amp;L&amp;"Arial Narrow,Normal"&amp;8 UTC  - Master Qualité -  www.utc.fr/master-qualite &amp;C&amp;"Arial Narrow,Normal"&amp;8Onglet : &amp;A&amp;R&amp;"Arial Narrow,Normal"&amp;8Fichier : &amp;F</oddHeader>
    <oddFooter>&amp;L&amp;"Arial Narrow,Normal"&amp;8Version de novembre 2017&amp;C&amp;"Arial Narrow,Normal"&amp;8©2017 : Master 2 Qualité et Performance dans les Organisations&amp;R&amp;"Arial Narrow,Normal"&amp;8page n° &amp;P/&amp;N</oddFooter>
  </headerFooter>
  <rowBreaks count="1" manualBreakCount="1">
    <brk id="65" min="1" max="6" man="1"/>
  </rowBreaks>
  <ignoredErrors>
    <ignoredError sqref="O13"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F68A8F"/>
  </sheetPr>
  <dimension ref="A1:AS71"/>
  <sheetViews>
    <sheetView showGridLines="0" zoomScale="110" zoomScaleNormal="110" zoomScaleSheetLayoutView="110" workbookViewId="0">
      <selection activeCell="M1" sqref="M1:V1048576"/>
    </sheetView>
  </sheetViews>
  <sheetFormatPr baseColWidth="10" defaultColWidth="11" defaultRowHeight="15" x14ac:dyDescent="0.2"/>
  <cols>
    <col min="1" max="1" width="0.5" style="130" customWidth="1"/>
    <col min="2" max="2" width="7.33203125" style="130" customWidth="1"/>
    <col min="3" max="3" width="13.83203125" style="130" customWidth="1"/>
    <col min="4" max="4" width="18.33203125" style="130" customWidth="1"/>
    <col min="5" max="5" width="22.5" style="130" customWidth="1"/>
    <col min="6" max="6" width="18.83203125" style="130" customWidth="1"/>
    <col min="7" max="7" width="17.33203125" style="130" customWidth="1"/>
    <col min="8" max="8" width="18.5" style="130" customWidth="1"/>
    <col min="9" max="9" width="20" style="130" customWidth="1"/>
    <col min="10" max="10" width="1.1640625" style="130" customWidth="1"/>
    <col min="11" max="11" width="29.5" style="130" customWidth="1"/>
    <col min="12" max="12" width="60.6640625" style="130" customWidth="1"/>
    <col min="13" max="13" width="39.5" style="138" bestFit="1" customWidth="1"/>
    <col min="14" max="16" width="11" style="138"/>
    <col min="17" max="17" width="14.5" style="138" customWidth="1"/>
    <col min="18" max="19" width="11" style="138"/>
    <col min="20" max="21" width="9.1640625" style="138" customWidth="1"/>
    <col min="22" max="22" width="20.1640625" style="138" customWidth="1"/>
    <col min="23" max="54" width="10.83203125" style="130" customWidth="1"/>
    <col min="55" max="16384" width="11" style="130"/>
  </cols>
  <sheetData>
    <row r="1" spans="1:40" s="152" customFormat="1" ht="11" x14ac:dyDescent="0.15">
      <c r="A1" s="145"/>
      <c r="B1" s="146" t="str">
        <f>INFORMATION!A1</f>
        <v>Document basé sur la norme NF EN 62198</v>
      </c>
      <c r="C1" s="147"/>
      <c r="D1" s="148"/>
      <c r="E1" s="148"/>
      <c r="F1" s="148"/>
      <c r="G1" s="148"/>
      <c r="H1" s="149"/>
      <c r="I1" s="149" t="s">
        <v>41</v>
      </c>
      <c r="J1" s="150"/>
      <c r="K1" s="151"/>
      <c r="L1" s="242"/>
      <c r="M1" s="389"/>
      <c r="N1" s="294"/>
      <c r="O1" s="389"/>
      <c r="P1" s="389"/>
      <c r="Q1" s="389"/>
      <c r="R1" s="389"/>
      <c r="S1" s="389"/>
      <c r="T1" s="389"/>
      <c r="U1" s="389"/>
      <c r="V1" s="389"/>
      <c r="W1" s="242"/>
      <c r="X1" s="242"/>
      <c r="Y1" s="242"/>
      <c r="Z1" s="242"/>
      <c r="AA1" s="242"/>
      <c r="AB1" s="242"/>
      <c r="AC1" s="243"/>
      <c r="AD1" s="243"/>
      <c r="AE1" s="243"/>
      <c r="AF1" s="243"/>
      <c r="AG1" s="107"/>
      <c r="AH1" s="107"/>
      <c r="AI1" s="107"/>
      <c r="AJ1" s="107"/>
      <c r="AK1" s="107"/>
      <c r="AL1" s="107"/>
      <c r="AM1" s="107"/>
      <c r="AN1" s="107"/>
    </row>
    <row r="2" spans="1:40" s="157" customFormat="1" ht="21" customHeight="1" x14ac:dyDescent="0.2">
      <c r="A2" s="153"/>
      <c r="B2" s="580" t="str">
        <f>INFORMATION!B3</f>
        <v>SYSTÈME DE MANAGEMENT DES RISQUES DES PROJETS</v>
      </c>
      <c r="C2" s="581"/>
      <c r="D2" s="581"/>
      <c r="E2" s="581"/>
      <c r="F2" s="581"/>
      <c r="G2" s="581"/>
      <c r="H2" s="581"/>
      <c r="I2" s="581"/>
      <c r="J2" s="154"/>
      <c r="K2" s="155"/>
      <c r="L2" s="259"/>
      <c r="M2" s="389"/>
      <c r="N2" s="389"/>
      <c r="O2" s="389"/>
      <c r="P2" s="389"/>
      <c r="Q2" s="390"/>
      <c r="R2" s="390"/>
      <c r="S2" s="390"/>
      <c r="T2" s="390"/>
      <c r="U2" s="390"/>
      <c r="V2" s="390"/>
      <c r="W2" s="259"/>
      <c r="X2" s="259"/>
      <c r="Y2" s="259"/>
      <c r="Z2" s="259"/>
      <c r="AA2" s="259"/>
      <c r="AB2" s="259"/>
      <c r="AC2" s="260"/>
      <c r="AD2" s="260"/>
      <c r="AE2" s="260"/>
      <c r="AF2" s="260"/>
      <c r="AG2" s="156"/>
      <c r="AH2" s="156"/>
      <c r="AI2" s="156"/>
      <c r="AJ2" s="156"/>
      <c r="AK2" s="156"/>
      <c r="AL2" s="156"/>
      <c r="AM2" s="156"/>
      <c r="AN2" s="156"/>
    </row>
    <row r="3" spans="1:40" s="152" customFormat="1" ht="3.75" customHeight="1" x14ac:dyDescent="0.15">
      <c r="A3" s="158"/>
      <c r="B3" s="159"/>
      <c r="C3" s="160"/>
      <c r="D3" s="161"/>
      <c r="E3" s="162"/>
      <c r="F3" s="162"/>
      <c r="G3" s="162"/>
      <c r="H3" s="162"/>
      <c r="I3" s="2"/>
      <c r="J3" s="150"/>
      <c r="K3" s="151"/>
      <c r="L3" s="242"/>
      <c r="M3" s="389"/>
      <c r="N3" s="294"/>
      <c r="O3" s="389"/>
      <c r="P3" s="389"/>
      <c r="Q3" s="389"/>
      <c r="R3" s="389"/>
      <c r="S3" s="389"/>
      <c r="T3" s="389"/>
      <c r="U3" s="389"/>
      <c r="V3" s="389"/>
      <c r="W3" s="242"/>
      <c r="X3" s="242"/>
      <c r="Y3" s="242"/>
      <c r="Z3" s="242"/>
      <c r="AA3" s="242"/>
      <c r="AB3" s="242"/>
      <c r="AC3" s="243"/>
      <c r="AD3" s="243"/>
      <c r="AE3" s="243"/>
      <c r="AF3" s="243"/>
      <c r="AG3" s="107"/>
      <c r="AH3" s="107"/>
      <c r="AI3" s="107"/>
      <c r="AJ3" s="107"/>
      <c r="AK3" s="107"/>
      <c r="AL3" s="107"/>
      <c r="AM3" s="107"/>
      <c r="AN3" s="107"/>
    </row>
    <row r="4" spans="1:40" s="152" customFormat="1" ht="21.75" customHeight="1" x14ac:dyDescent="0.15">
      <c r="A4" s="158"/>
      <c r="B4" s="582" t="str">
        <f>INFORMATION!A7</f>
        <v>Etablissement :</v>
      </c>
      <c r="C4" s="583"/>
      <c r="D4" s="584" t="str">
        <f>INFORMATION!D7</f>
        <v>Nom de l'établissement / entreprise / service...</v>
      </c>
      <c r="E4" s="585"/>
      <c r="F4" s="163" t="str">
        <f>Recommandations!B4</f>
        <v>Date de l'autodiagnostic : </v>
      </c>
      <c r="G4" s="164" t="str">
        <f>IFERROR(IF(Recommandations!D4="","",Recommandations!D4),"")</f>
        <v/>
      </c>
      <c r="H4" s="165" t="str">
        <f>Recommandations!B7</f>
        <v>L'équipe du projet :</v>
      </c>
      <c r="I4" s="166"/>
      <c r="J4" s="150"/>
      <c r="K4" s="151"/>
      <c r="L4" s="242"/>
      <c r="M4" s="389"/>
      <c r="N4" s="294"/>
      <c r="O4" s="389"/>
      <c r="P4" s="389"/>
      <c r="Q4" s="389"/>
      <c r="R4" s="389"/>
      <c r="S4" s="389"/>
      <c r="T4" s="389"/>
      <c r="U4" s="389"/>
      <c r="V4" s="389"/>
      <c r="W4" s="242"/>
      <c r="X4" s="242"/>
      <c r="Y4" s="242"/>
      <c r="Z4" s="242"/>
      <c r="AA4" s="242"/>
      <c r="AB4" s="242"/>
      <c r="AC4" s="243"/>
      <c r="AD4" s="243"/>
      <c r="AE4" s="243"/>
      <c r="AF4" s="243"/>
      <c r="AG4" s="107"/>
      <c r="AH4" s="107"/>
      <c r="AI4" s="107"/>
      <c r="AJ4" s="107"/>
      <c r="AK4" s="107"/>
      <c r="AL4" s="107"/>
      <c r="AM4" s="107"/>
      <c r="AN4" s="107"/>
    </row>
    <row r="5" spans="1:40" s="152" customFormat="1" ht="15.75" customHeight="1" x14ac:dyDescent="0.15">
      <c r="A5" s="158"/>
      <c r="B5" s="586" t="str">
        <f>INFORMATION!A8</f>
        <v xml:space="preserve"> Responsable du SMR Projets : </v>
      </c>
      <c r="C5" s="587"/>
      <c r="D5" s="588" t="str">
        <f>INFORMATION!D8</f>
        <v>NOM et Prénom du Responsable Qualité</v>
      </c>
      <c r="E5" s="589"/>
      <c r="F5" s="168" t="s">
        <v>120</v>
      </c>
      <c r="G5" s="167" t="str">
        <f>IF(Recommandations!D5="","",Recommandations!D5)</f>
        <v>NOM et Prénom</v>
      </c>
      <c r="H5" s="590" t="str">
        <f>Recommandations!D7</f>
        <v>Nom et Prénom des participants</v>
      </c>
      <c r="I5" s="591"/>
      <c r="J5" s="150"/>
      <c r="K5" s="151"/>
      <c r="L5" s="242"/>
      <c r="M5" s="389"/>
      <c r="N5" s="294"/>
      <c r="O5" s="389"/>
      <c r="P5" s="389"/>
      <c r="Q5" s="389"/>
      <c r="R5" s="389"/>
      <c r="S5" s="389"/>
      <c r="T5" s="389"/>
      <c r="U5" s="389"/>
      <c r="V5" s="389"/>
      <c r="W5" s="242"/>
      <c r="X5" s="242"/>
      <c r="Y5" s="242"/>
      <c r="Z5" s="242"/>
      <c r="AA5" s="242"/>
      <c r="AB5" s="242"/>
      <c r="AC5" s="243"/>
      <c r="AD5" s="243"/>
      <c r="AE5" s="243"/>
      <c r="AF5" s="243"/>
      <c r="AG5" s="107"/>
      <c r="AH5" s="107"/>
      <c r="AI5" s="107"/>
      <c r="AJ5" s="107"/>
      <c r="AK5" s="107"/>
      <c r="AL5" s="107"/>
      <c r="AM5" s="107"/>
      <c r="AN5" s="107"/>
    </row>
    <row r="6" spans="1:40" s="152" customFormat="1" ht="15.75" customHeight="1" x14ac:dyDescent="0.15">
      <c r="A6" s="158"/>
      <c r="B6" s="594"/>
      <c r="C6" s="595"/>
      <c r="D6" s="169" t="str">
        <f>INFORMATION!D9</f>
        <v>Email :</v>
      </c>
      <c r="E6" s="170" t="str">
        <f>INFORMATION!H9</f>
        <v>Tél :</v>
      </c>
      <c r="F6" s="171" t="str">
        <f>Recommandations!D6</f>
        <v>Tél :</v>
      </c>
      <c r="G6" s="172" t="str">
        <f>Recommandations!F6</f>
        <v>@ :</v>
      </c>
      <c r="H6" s="592"/>
      <c r="I6" s="593"/>
      <c r="J6" s="150"/>
      <c r="K6" s="151"/>
      <c r="L6" s="242"/>
      <c r="M6" s="389"/>
      <c r="N6" s="294"/>
      <c r="O6" s="389"/>
      <c r="P6" s="389"/>
      <c r="Q6" s="389"/>
      <c r="R6" s="389"/>
      <c r="S6" s="389"/>
      <c r="T6" s="389"/>
      <c r="U6" s="389"/>
      <c r="V6" s="389"/>
      <c r="W6" s="242"/>
      <c r="X6" s="242"/>
      <c r="Y6" s="242"/>
      <c r="Z6" s="242"/>
      <c r="AA6" s="242"/>
      <c r="AB6" s="242"/>
      <c r="AC6" s="243"/>
      <c r="AD6" s="243"/>
      <c r="AE6" s="243"/>
      <c r="AF6" s="243"/>
      <c r="AG6" s="107"/>
      <c r="AH6" s="107"/>
      <c r="AI6" s="107"/>
      <c r="AJ6" s="107"/>
      <c r="AK6" s="107"/>
      <c r="AL6" s="107"/>
      <c r="AM6" s="107"/>
      <c r="AN6" s="107"/>
    </row>
    <row r="7" spans="1:40" s="152" customFormat="1" ht="6.75" customHeight="1" x14ac:dyDescent="0.15">
      <c r="A7" s="158"/>
      <c r="B7" s="173"/>
      <c r="C7" s="174"/>
      <c r="D7" s="174"/>
      <c r="E7" s="174"/>
      <c r="F7" s="173"/>
      <c r="G7" s="173"/>
      <c r="H7" s="174"/>
      <c r="I7" s="175"/>
      <c r="J7" s="150"/>
      <c r="K7" s="151"/>
      <c r="L7" s="242"/>
      <c r="M7" s="389"/>
      <c r="N7" s="294"/>
      <c r="O7" s="389"/>
      <c r="P7" s="389"/>
      <c r="Q7" s="389"/>
      <c r="R7" s="389"/>
      <c r="S7" s="389"/>
      <c r="T7" s="389"/>
      <c r="U7" s="389"/>
      <c r="V7" s="389"/>
      <c r="W7" s="242"/>
      <c r="X7" s="242"/>
      <c r="Y7" s="242"/>
      <c r="Z7" s="242"/>
      <c r="AA7" s="242"/>
      <c r="AB7" s="242"/>
      <c r="AC7" s="243"/>
      <c r="AD7" s="243"/>
      <c r="AE7" s="243"/>
      <c r="AF7" s="243"/>
      <c r="AG7" s="107"/>
      <c r="AH7" s="107"/>
      <c r="AI7" s="107"/>
      <c r="AJ7" s="107"/>
      <c r="AK7" s="107"/>
      <c r="AL7" s="107"/>
      <c r="AM7" s="107"/>
      <c r="AN7" s="107"/>
    </row>
    <row r="8" spans="1:40" s="152" customFormat="1" ht="21.75" customHeight="1" x14ac:dyDescent="0.15">
      <c r="A8" s="158"/>
      <c r="B8" s="596" t="s">
        <v>326</v>
      </c>
      <c r="C8" s="597"/>
      <c r="D8" s="597"/>
      <c r="E8" s="597"/>
      <c r="F8" s="597"/>
      <c r="G8" s="597"/>
      <c r="H8" s="597"/>
      <c r="I8" s="598"/>
      <c r="J8" s="150"/>
      <c r="K8" s="151"/>
      <c r="L8" s="242"/>
      <c r="M8" s="391"/>
      <c r="N8" s="299"/>
      <c r="O8" s="392" t="s">
        <v>50</v>
      </c>
      <c r="P8" s="391"/>
      <c r="Q8" s="393"/>
      <c r="R8" s="393"/>
      <c r="S8" s="393"/>
      <c r="T8" s="393"/>
      <c r="U8" s="394"/>
      <c r="V8" s="389"/>
      <c r="W8" s="242"/>
      <c r="X8" s="242"/>
      <c r="Y8" s="242"/>
      <c r="Z8" s="242"/>
      <c r="AA8" s="242"/>
      <c r="AB8" s="242"/>
      <c r="AC8" s="243"/>
      <c r="AD8" s="243"/>
      <c r="AE8" s="243"/>
      <c r="AF8" s="243"/>
      <c r="AG8" s="107"/>
      <c r="AH8" s="107"/>
      <c r="AI8" s="107"/>
      <c r="AJ8" s="107"/>
      <c r="AK8" s="107"/>
      <c r="AL8" s="107"/>
      <c r="AM8" s="107"/>
      <c r="AN8" s="107"/>
    </row>
    <row r="9" spans="1:40" s="107" customFormat="1" ht="27" customHeight="1" x14ac:dyDescent="0.15">
      <c r="A9" s="176"/>
      <c r="B9" s="599" t="str">
        <f>CONCATENATE("Niveaux de VÉRACITÉ des ", U12,  " recommandations évaluées")</f>
        <v>Niveaux de VÉRACITÉ des 48 recommandations évaluées</v>
      </c>
      <c r="C9" s="600"/>
      <c r="D9" s="600"/>
      <c r="E9" s="601"/>
      <c r="F9" s="602" t="s">
        <v>377</v>
      </c>
      <c r="G9" s="602"/>
      <c r="H9" s="602"/>
      <c r="I9" s="603"/>
      <c r="J9" s="150"/>
      <c r="K9" s="151"/>
      <c r="L9" s="242"/>
      <c r="M9" s="389"/>
      <c r="N9" s="389"/>
      <c r="O9" s="389"/>
      <c r="P9" s="391"/>
      <c r="Q9" s="393"/>
      <c r="R9" s="393"/>
      <c r="S9" s="393"/>
      <c r="T9" s="393"/>
      <c r="U9" s="394"/>
      <c r="V9" s="389"/>
      <c r="W9" s="242"/>
      <c r="X9" s="242"/>
      <c r="Y9" s="242"/>
      <c r="Z9" s="242"/>
      <c r="AA9" s="242"/>
      <c r="AB9" s="242"/>
      <c r="AC9" s="243"/>
      <c r="AD9" s="243"/>
      <c r="AE9" s="243"/>
      <c r="AF9" s="243"/>
    </row>
    <row r="10" spans="1:40" s="107" customFormat="1" ht="18.75" customHeight="1" x14ac:dyDescent="0.15">
      <c r="A10" s="124"/>
      <c r="B10" s="366"/>
      <c r="C10" s="367"/>
      <c r="D10" s="367"/>
      <c r="E10" s="367"/>
      <c r="F10" s="610" t="s">
        <v>48</v>
      </c>
      <c r="G10" s="611"/>
      <c r="H10" s="178" t="e">
        <f>H33</f>
        <v>#VALUE!</v>
      </c>
      <c r="I10" s="179" t="str">
        <f>F33</f>
        <v/>
      </c>
      <c r="J10" s="150"/>
      <c r="K10" s="151"/>
      <c r="L10" s="242"/>
      <c r="M10" s="395" t="s">
        <v>31</v>
      </c>
      <c r="N10" s="392"/>
      <c r="O10" s="391"/>
      <c r="P10" s="389"/>
      <c r="Q10" s="396"/>
      <c r="R10" s="392" t="s">
        <v>29</v>
      </c>
      <c r="S10" s="396"/>
      <c r="T10" s="392"/>
      <c r="U10" s="389"/>
      <c r="V10" s="389"/>
      <c r="W10" s="242"/>
      <c r="X10" s="242"/>
      <c r="Y10" s="242"/>
      <c r="Z10" s="242"/>
      <c r="AA10" s="242"/>
      <c r="AB10" s="242"/>
      <c r="AC10" s="243"/>
      <c r="AD10" s="243"/>
      <c r="AE10" s="243"/>
      <c r="AF10" s="243"/>
    </row>
    <row r="11" spans="1:40" s="107" customFormat="1" ht="63" customHeight="1" x14ac:dyDescent="0.15">
      <c r="A11" s="124"/>
      <c r="B11" s="366"/>
      <c r="C11" s="367"/>
      <c r="D11" s="367"/>
      <c r="E11" s="367"/>
      <c r="F11" s="180"/>
      <c r="G11" s="177"/>
      <c r="H11" s="177"/>
      <c r="I11" s="181"/>
      <c r="J11" s="150"/>
      <c r="K11" s="151"/>
      <c r="L11" s="242"/>
      <c r="M11" s="392" t="s">
        <v>32</v>
      </c>
      <c r="N11" s="392" t="s">
        <v>7</v>
      </c>
      <c r="O11" s="392" t="s">
        <v>28</v>
      </c>
      <c r="P11" s="389"/>
      <c r="Q11" s="392" t="s">
        <v>30</v>
      </c>
      <c r="R11" s="392"/>
      <c r="S11" s="397" t="s">
        <v>8</v>
      </c>
      <c r="T11" s="398" t="s">
        <v>62</v>
      </c>
      <c r="U11" s="398" t="s">
        <v>61</v>
      </c>
      <c r="V11" s="389" t="s">
        <v>144</v>
      </c>
      <c r="W11" s="242"/>
      <c r="X11" s="242"/>
      <c r="Y11" s="242"/>
      <c r="Z11" s="242"/>
      <c r="AA11" s="243"/>
      <c r="AB11" s="243"/>
      <c r="AC11" s="243"/>
      <c r="AD11" s="243"/>
      <c r="AE11" s="243"/>
      <c r="AF11" s="243"/>
    </row>
    <row r="12" spans="1:40" s="107" customFormat="1" ht="33.75" customHeight="1" x14ac:dyDescent="0.15">
      <c r="A12" s="124"/>
      <c r="B12" s="366"/>
      <c r="C12" s="367"/>
      <c r="D12" s="367"/>
      <c r="E12" s="367"/>
      <c r="F12" s="180"/>
      <c r="G12" s="177"/>
      <c r="H12" s="177"/>
      <c r="I12" s="181"/>
      <c r="J12" s="150"/>
      <c r="K12" s="151"/>
      <c r="L12" s="242"/>
      <c r="M12" s="299" t="s">
        <v>43</v>
      </c>
      <c r="N12" s="299">
        <f>SUM(N13:N16)</f>
        <v>0</v>
      </c>
      <c r="O12" s="399" t="s">
        <v>33</v>
      </c>
      <c r="P12" s="400">
        <f>U12/4</f>
        <v>12</v>
      </c>
      <c r="Q12" s="299" t="s">
        <v>43</v>
      </c>
      <c r="R12" s="299" t="s">
        <v>34</v>
      </c>
      <c r="S12" s="299">
        <f>SUM(S13:S16)</f>
        <v>0</v>
      </c>
      <c r="T12" s="299">
        <f>48-(S12+S17)</f>
        <v>48</v>
      </c>
      <c r="U12" s="299">
        <f>(MAX(Recommandations!K13:K72)-S17)</f>
        <v>48</v>
      </c>
      <c r="V12" s="299">
        <f>S12+S17</f>
        <v>0</v>
      </c>
      <c r="W12" s="242"/>
      <c r="X12" s="242"/>
      <c r="Y12" s="242"/>
      <c r="Z12" s="242"/>
      <c r="AA12" s="243"/>
      <c r="AB12" s="243"/>
      <c r="AC12" s="243"/>
      <c r="AD12" s="243"/>
      <c r="AE12" s="243"/>
      <c r="AF12" s="243"/>
    </row>
    <row r="13" spans="1:40" s="107" customFormat="1" ht="15.75" customHeight="1" x14ac:dyDescent="0.15">
      <c r="A13" s="124"/>
      <c r="B13" s="604" t="str">
        <f>CONCATENATE("Attention : ",$S$17," recommandations ne sont pas concernées")</f>
        <v>Attention : 0 recommandations ne sont pas concernées</v>
      </c>
      <c r="C13" s="605"/>
      <c r="D13" s="605"/>
      <c r="E13" s="606"/>
      <c r="F13" s="180"/>
      <c r="G13" s="177"/>
      <c r="H13" s="177"/>
      <c r="I13" s="181"/>
      <c r="J13" s="150"/>
      <c r="K13" s="151"/>
      <c r="L13" s="242"/>
      <c r="M13" s="401" t="str">
        <f>INFORMATION!G20</f>
        <v>Insuffisant</v>
      </c>
      <c r="N13" s="299">
        <f>IFERROR(COUNTIFS($G$35:$G$47,M13),0)</f>
        <v>0</v>
      </c>
      <c r="O13" s="299">
        <f>IF($F$33=M13,$P$12,0)</f>
        <v>0</v>
      </c>
      <c r="P13" s="389"/>
      <c r="Q13" s="401" t="s">
        <v>22</v>
      </c>
      <c r="R13" s="299">
        <f>INFORMATION!N20</f>
        <v>2</v>
      </c>
      <c r="S13" s="299">
        <f>IFERROR(COUNTIFS(Recommandations!$M:$M,Résultats!$R13),0)</f>
        <v>0</v>
      </c>
      <c r="T13" s="294"/>
      <c r="U13" s="389"/>
      <c r="V13" s="389">
        <f>S12+S17</f>
        <v>0</v>
      </c>
      <c r="W13" s="242"/>
      <c r="X13" s="242"/>
      <c r="Y13" s="242"/>
      <c r="Z13" s="242"/>
      <c r="AA13" s="243"/>
      <c r="AB13" s="243"/>
      <c r="AC13" s="243"/>
      <c r="AD13" s="243"/>
      <c r="AE13" s="243"/>
      <c r="AF13" s="243"/>
    </row>
    <row r="14" spans="1:40" s="107" customFormat="1" ht="15.75" customHeight="1" x14ac:dyDescent="0.15">
      <c r="A14" s="124"/>
      <c r="B14" s="604" t="str">
        <f>IF($S$12&lt;$U$12,CONCATENATE("Attention : ",$T$12," recommandations ne sont pas encore traités"),"")</f>
        <v>Attention : 48 recommandations ne sont pas encore traités</v>
      </c>
      <c r="C14" s="605"/>
      <c r="D14" s="605"/>
      <c r="E14" s="606"/>
      <c r="F14" s="177"/>
      <c r="G14" s="177"/>
      <c r="H14" s="177"/>
      <c r="I14" s="181"/>
      <c r="J14" s="150"/>
      <c r="K14" s="151"/>
      <c r="L14" s="242"/>
      <c r="M14" s="401" t="str">
        <f>INFORMATION!G21</f>
        <v>Incomplet</v>
      </c>
      <c r="N14" s="299">
        <f t="shared" ref="N14" si="0">IFERROR(COUNTIFS($G$35:$G$47,M14),0)</f>
        <v>0</v>
      </c>
      <c r="O14" s="299">
        <f t="shared" ref="O14:O16" si="1">IF($F$33=M14,$P$12,0)</f>
        <v>0</v>
      </c>
      <c r="P14" s="389"/>
      <c r="Q14" s="401" t="s">
        <v>23</v>
      </c>
      <c r="R14" s="299">
        <f>INFORMATION!N21</f>
        <v>3</v>
      </c>
      <c r="S14" s="299">
        <f>IFERROR(COUNTIFS(Recommandations!$M:$M,Résultats!$R14),0)</f>
        <v>0</v>
      </c>
      <c r="T14" s="294"/>
      <c r="U14" s="389"/>
      <c r="V14" s="389">
        <f>V12-V13</f>
        <v>0</v>
      </c>
      <c r="W14" s="242"/>
      <c r="X14" s="242"/>
      <c r="Y14" s="242"/>
      <c r="Z14" s="242"/>
      <c r="AA14" s="243"/>
      <c r="AB14" s="243"/>
      <c r="AC14" s="243"/>
      <c r="AD14" s="243"/>
      <c r="AE14" s="243"/>
      <c r="AF14" s="243"/>
    </row>
    <row r="15" spans="1:40" s="107" customFormat="1" ht="33.75" customHeight="1" x14ac:dyDescent="0.15">
      <c r="A15" s="124"/>
      <c r="B15" s="607" t="s">
        <v>328</v>
      </c>
      <c r="C15" s="608"/>
      <c r="D15" s="608"/>
      <c r="E15" s="609"/>
      <c r="F15" s="177"/>
      <c r="G15" s="177"/>
      <c r="H15" s="177"/>
      <c r="I15" s="181"/>
      <c r="J15" s="150"/>
      <c r="K15" s="151"/>
      <c r="L15" s="242"/>
      <c r="M15" s="401" t="str">
        <f>INFORMATION!G22</f>
        <v>Satisfaisant</v>
      </c>
      <c r="N15" s="299">
        <f>IFERROR(COUNTIFS($G$35:$G$47,M15),0)</f>
        <v>0</v>
      </c>
      <c r="O15" s="299">
        <f t="shared" si="1"/>
        <v>0</v>
      </c>
      <c r="P15" s="389"/>
      <c r="Q15" s="401" t="s">
        <v>45</v>
      </c>
      <c r="R15" s="299">
        <f>INFORMATION!N22</f>
        <v>4</v>
      </c>
      <c r="S15" s="299">
        <f>IFERROR(COUNTIFS(Recommandations!$M:$M,Résultats!$R15),0)</f>
        <v>0</v>
      </c>
      <c r="T15" s="389"/>
      <c r="U15" s="389"/>
      <c r="V15" s="389"/>
      <c r="W15" s="242"/>
      <c r="X15" s="242"/>
      <c r="Y15" s="242"/>
      <c r="Z15" s="242"/>
      <c r="AA15" s="243"/>
      <c r="AB15" s="243"/>
      <c r="AC15" s="243"/>
      <c r="AD15" s="243"/>
      <c r="AE15" s="243"/>
      <c r="AF15" s="243"/>
    </row>
    <row r="16" spans="1:40" s="107" customFormat="1" ht="33.75" customHeight="1" x14ac:dyDescent="0.15">
      <c r="A16" s="124"/>
      <c r="B16" s="558"/>
      <c r="C16" s="559"/>
      <c r="D16" s="559"/>
      <c r="E16" s="559"/>
      <c r="F16" s="180"/>
      <c r="G16" s="177"/>
      <c r="H16" s="177"/>
      <c r="I16" s="181"/>
      <c r="J16" s="150"/>
      <c r="K16" s="151"/>
      <c r="L16" s="242"/>
      <c r="M16" s="401" t="str">
        <f>INFORMATION!G23</f>
        <v>Total</v>
      </c>
      <c r="N16" s="299">
        <f>IFERROR(COUNTIFS($G$35:$G$47,M16),0)</f>
        <v>0</v>
      </c>
      <c r="O16" s="299">
        <f t="shared" si="1"/>
        <v>0</v>
      </c>
      <c r="P16" s="389"/>
      <c r="Q16" s="401" t="s">
        <v>46</v>
      </c>
      <c r="R16" s="299">
        <f>INFORMATION!N23</f>
        <v>5</v>
      </c>
      <c r="S16" s="299">
        <f>IFERROR(COUNTIFS(Recommandations!$M:$M,Résultats!$R16),0)</f>
        <v>0</v>
      </c>
      <c r="T16" s="389"/>
      <c r="U16" s="389"/>
      <c r="V16" s="389"/>
      <c r="W16" s="242"/>
      <c r="X16" s="242"/>
      <c r="Y16" s="242"/>
      <c r="Z16" s="242"/>
      <c r="AA16" s="243"/>
      <c r="AB16" s="243"/>
      <c r="AC16" s="243"/>
      <c r="AD16" s="243"/>
      <c r="AE16" s="243"/>
      <c r="AF16" s="243"/>
    </row>
    <row r="17" spans="1:45" s="107" customFormat="1" ht="33.75" customHeight="1" x14ac:dyDescent="0.15">
      <c r="A17" s="124"/>
      <c r="B17" s="366"/>
      <c r="C17" s="367"/>
      <c r="D17" s="367"/>
      <c r="E17" s="367"/>
      <c r="F17" s="180"/>
      <c r="G17" s="177"/>
      <c r="H17" s="177"/>
      <c r="I17" s="181"/>
      <c r="J17" s="150"/>
      <c r="K17" s="151"/>
      <c r="L17" s="242"/>
      <c r="M17" s="389"/>
      <c r="N17" s="299"/>
      <c r="O17" s="391"/>
      <c r="P17" s="391"/>
      <c r="Q17" s="393" t="s">
        <v>77</v>
      </c>
      <c r="R17" s="299">
        <f>INFORMATION!N24</f>
        <v>6</v>
      </c>
      <c r="S17" s="299">
        <f>IFERROR(COUNTIFS(Recommandations!$M:$M,Résultats!$R17),0)</f>
        <v>0</v>
      </c>
      <c r="T17" s="389"/>
      <c r="U17" s="389"/>
      <c r="V17" s="389"/>
      <c r="W17" s="242"/>
      <c r="X17" s="242"/>
      <c r="Y17" s="242"/>
      <c r="Z17" s="242"/>
      <c r="AA17" s="243"/>
      <c r="AB17" s="243"/>
      <c r="AC17" s="243"/>
      <c r="AD17" s="243"/>
      <c r="AE17" s="243"/>
      <c r="AF17" s="243"/>
    </row>
    <row r="18" spans="1:45" s="107" customFormat="1" ht="33.75" customHeight="1" x14ac:dyDescent="0.15">
      <c r="A18" s="124"/>
      <c r="B18" s="366"/>
      <c r="C18" s="367"/>
      <c r="D18" s="367"/>
      <c r="E18" s="367"/>
      <c r="F18" s="180"/>
      <c r="G18" s="177"/>
      <c r="H18" s="177"/>
      <c r="I18" s="181"/>
      <c r="J18" s="150"/>
      <c r="K18" s="151"/>
      <c r="L18" s="242"/>
      <c r="T18" s="393"/>
      <c r="U18" s="394"/>
      <c r="V18" s="389"/>
      <c r="W18" s="242"/>
      <c r="X18" s="242"/>
      <c r="Y18" s="242"/>
      <c r="Z18" s="242"/>
      <c r="AA18" s="242"/>
      <c r="AB18" s="242"/>
      <c r="AC18" s="243"/>
      <c r="AD18" s="243"/>
      <c r="AE18" s="243"/>
      <c r="AF18" s="243"/>
    </row>
    <row r="19" spans="1:45" s="107" customFormat="1" ht="33.75" customHeight="1" x14ac:dyDescent="0.15">
      <c r="A19" s="124"/>
      <c r="B19" s="366"/>
      <c r="C19" s="367"/>
      <c r="D19" s="367"/>
      <c r="E19" s="367"/>
      <c r="F19" s="180"/>
      <c r="G19" s="177"/>
      <c r="H19" s="177"/>
      <c r="I19" s="181"/>
      <c r="J19" s="150"/>
      <c r="K19" s="151"/>
      <c r="L19" s="242"/>
      <c r="M19" s="389"/>
      <c r="N19" s="294"/>
      <c r="O19" s="389"/>
      <c r="P19" s="389"/>
      <c r="Q19" s="389"/>
      <c r="R19" s="389"/>
      <c r="S19" s="389"/>
      <c r="T19" s="389"/>
      <c r="U19" s="389"/>
      <c r="V19" s="389"/>
      <c r="W19" s="242"/>
      <c r="X19" s="242"/>
      <c r="Y19" s="242"/>
      <c r="Z19" s="242"/>
      <c r="AA19" s="242"/>
      <c r="AB19" s="242"/>
      <c r="AC19" s="243"/>
      <c r="AD19" s="243"/>
      <c r="AE19" s="243"/>
      <c r="AF19" s="243"/>
    </row>
    <row r="20" spans="1:45" s="107" customFormat="1" ht="20" customHeight="1" x14ac:dyDescent="0.15">
      <c r="A20" s="124"/>
      <c r="B20" s="368"/>
      <c r="C20" s="369"/>
      <c r="D20" s="370"/>
      <c r="E20" s="371"/>
      <c r="F20" s="182"/>
      <c r="G20" s="183"/>
      <c r="H20" s="184"/>
      <c r="I20" s="185"/>
      <c r="J20" s="150"/>
      <c r="K20" s="151"/>
      <c r="L20" s="242"/>
      <c r="M20" s="389"/>
      <c r="N20" s="294"/>
      <c r="O20" s="389"/>
      <c r="P20" s="389"/>
      <c r="Q20" s="389"/>
      <c r="R20" s="389"/>
      <c r="S20" s="389"/>
      <c r="T20" s="389"/>
      <c r="U20" s="389"/>
      <c r="V20" s="389"/>
      <c r="W20" s="242"/>
      <c r="X20" s="242"/>
      <c r="Y20" s="242"/>
      <c r="Z20" s="242"/>
      <c r="AA20" s="242"/>
      <c r="AB20" s="242"/>
      <c r="AC20" s="243"/>
      <c r="AD20" s="243"/>
      <c r="AE20" s="243"/>
      <c r="AF20" s="243"/>
    </row>
    <row r="21" spans="1:45" s="152" customFormat="1" ht="5" customHeight="1" x14ac:dyDescent="0.15">
      <c r="A21" s="158"/>
      <c r="B21" s="173"/>
      <c r="C21" s="174"/>
      <c r="D21" s="174"/>
      <c r="E21" s="174"/>
      <c r="F21" s="173"/>
      <c r="G21" s="173"/>
      <c r="H21" s="174"/>
      <c r="I21" s="175"/>
      <c r="J21" s="150"/>
      <c r="K21" s="151"/>
      <c r="L21" s="242"/>
      <c r="M21" s="389"/>
      <c r="N21" s="299"/>
      <c r="O21" s="299"/>
      <c r="P21" s="299"/>
      <c r="Q21" s="299"/>
      <c r="R21" s="299"/>
      <c r="S21" s="299"/>
      <c r="T21" s="299"/>
      <c r="U21" s="299"/>
      <c r="V21" s="389"/>
      <c r="W21" s="242"/>
      <c r="X21" s="242"/>
      <c r="Y21" s="242"/>
      <c r="Z21" s="242"/>
      <c r="AA21" s="242"/>
      <c r="AB21" s="242"/>
      <c r="AC21" s="243"/>
      <c r="AD21" s="243"/>
      <c r="AE21" s="243"/>
      <c r="AF21" s="243"/>
      <c r="AG21" s="107"/>
      <c r="AH21" s="107"/>
      <c r="AI21" s="107"/>
      <c r="AJ21" s="107"/>
      <c r="AK21" s="107"/>
      <c r="AL21" s="107"/>
      <c r="AM21" s="107"/>
      <c r="AN21" s="107"/>
    </row>
    <row r="22" spans="1:45" s="107" customFormat="1" ht="22.5" customHeight="1" x14ac:dyDescent="0.15">
      <c r="A22" s="124"/>
      <c r="B22" s="562" t="s">
        <v>9</v>
      </c>
      <c r="C22" s="563"/>
      <c r="D22" s="563"/>
      <c r="E22" s="563"/>
      <c r="F22" s="563"/>
      <c r="G22" s="564"/>
      <c r="H22" s="564"/>
      <c r="I22" s="565"/>
      <c r="J22" s="150"/>
      <c r="K22" s="151"/>
      <c r="L22" s="242"/>
      <c r="M22" s="389"/>
      <c r="N22" s="294"/>
      <c r="O22" s="389"/>
      <c r="P22" s="389"/>
      <c r="Q22" s="389"/>
      <c r="R22" s="389"/>
      <c r="S22" s="389"/>
      <c r="T22" s="389"/>
      <c r="U22" s="389"/>
      <c r="V22" s="389"/>
      <c r="W22" s="242"/>
      <c r="X22" s="242"/>
      <c r="Y22" s="242"/>
      <c r="Z22" s="242"/>
      <c r="AA22" s="242"/>
      <c r="AB22" s="242"/>
      <c r="AC22" s="243"/>
      <c r="AD22" s="243"/>
      <c r="AE22" s="243"/>
      <c r="AF22" s="243"/>
    </row>
    <row r="23" spans="1:45" s="107" customFormat="1" ht="23.25" customHeight="1" x14ac:dyDescent="0.15">
      <c r="A23" s="124"/>
      <c r="B23" s="566" t="s">
        <v>163</v>
      </c>
      <c r="C23" s="567"/>
      <c r="D23" s="567"/>
      <c r="E23" s="567"/>
      <c r="F23" s="568"/>
      <c r="G23" s="569" t="s">
        <v>52</v>
      </c>
      <c r="H23" s="570"/>
      <c r="I23" s="571"/>
      <c r="J23" s="150"/>
      <c r="K23" s="151"/>
      <c r="L23" s="242"/>
      <c r="M23" s="389"/>
      <c r="N23" s="294"/>
      <c r="O23" s="389"/>
      <c r="P23" s="389"/>
      <c r="Q23" s="389"/>
      <c r="R23" s="389"/>
      <c r="S23" s="389"/>
      <c r="T23" s="389"/>
      <c r="U23" s="389"/>
      <c r="V23" s="389"/>
      <c r="W23" s="242"/>
      <c r="X23" s="242"/>
      <c r="Y23" s="242"/>
      <c r="Z23" s="242"/>
      <c r="AA23" s="242"/>
      <c r="AB23" s="242"/>
      <c r="AC23" s="243"/>
      <c r="AD23" s="243"/>
      <c r="AE23" s="243"/>
      <c r="AF23" s="243"/>
    </row>
    <row r="24" spans="1:45" s="107" customFormat="1" ht="54.75" customHeight="1" x14ac:dyDescent="0.15">
      <c r="A24" s="124"/>
      <c r="B24" s="180"/>
      <c r="C24" s="177"/>
      <c r="D24" s="177"/>
      <c r="E24" s="177"/>
      <c r="F24" s="181"/>
      <c r="G24" s="572" t="s">
        <v>152</v>
      </c>
      <c r="H24" s="573"/>
      <c r="I24" s="574"/>
      <c r="J24" s="150"/>
      <c r="K24" s="151"/>
      <c r="L24" s="242"/>
      <c r="M24" s="389"/>
      <c r="N24" s="294"/>
      <c r="O24" s="389"/>
      <c r="P24" s="389"/>
      <c r="Q24" s="389"/>
      <c r="R24" s="389"/>
      <c r="S24" s="389"/>
      <c r="T24" s="389"/>
      <c r="U24" s="389"/>
      <c r="V24" s="389"/>
      <c r="W24" s="242"/>
      <c r="X24" s="242"/>
      <c r="Y24" s="242"/>
      <c r="Z24" s="242"/>
      <c r="AA24" s="242"/>
      <c r="AB24" s="242"/>
      <c r="AC24" s="243"/>
      <c r="AD24" s="243"/>
      <c r="AE24" s="243"/>
      <c r="AF24" s="243"/>
    </row>
    <row r="25" spans="1:45" s="107" customFormat="1" ht="17.25" customHeight="1" x14ac:dyDescent="0.15">
      <c r="A25" s="124"/>
      <c r="B25" s="180"/>
      <c r="C25" s="177"/>
      <c r="D25" s="177"/>
      <c r="E25" s="177"/>
      <c r="F25" s="181"/>
      <c r="G25" s="575" t="s">
        <v>226</v>
      </c>
      <c r="H25" s="576"/>
      <c r="I25" s="577"/>
      <c r="J25" s="150"/>
      <c r="K25" s="151"/>
      <c r="L25" s="242"/>
      <c r="M25" s="389"/>
      <c r="N25" s="294"/>
      <c r="O25" s="389"/>
      <c r="P25" s="389"/>
      <c r="Q25" s="389"/>
      <c r="R25" s="389"/>
      <c r="S25" s="389"/>
      <c r="T25" s="389"/>
      <c r="U25" s="389"/>
      <c r="V25" s="389"/>
      <c r="W25" s="242"/>
      <c r="X25" s="242"/>
      <c r="Y25" s="242"/>
      <c r="Z25" s="242"/>
      <c r="AA25" s="242"/>
      <c r="AB25" s="242"/>
      <c r="AC25" s="243"/>
      <c r="AD25" s="243"/>
      <c r="AE25" s="243"/>
      <c r="AF25" s="243"/>
    </row>
    <row r="26" spans="1:45" s="107" customFormat="1" ht="36.75" customHeight="1" x14ac:dyDescent="0.15">
      <c r="A26" s="124"/>
      <c r="B26" s="180"/>
      <c r="C26" s="177"/>
      <c r="D26" s="177"/>
      <c r="E26" s="177"/>
      <c r="F26" s="181"/>
      <c r="G26" s="186" t="s">
        <v>4</v>
      </c>
      <c r="H26" s="187" t="s">
        <v>5</v>
      </c>
      <c r="I26" s="188" t="s">
        <v>6</v>
      </c>
      <c r="J26" s="150"/>
      <c r="K26" s="151"/>
      <c r="L26" s="242"/>
      <c r="M26" s="389"/>
      <c r="N26" s="294"/>
      <c r="O26" s="389"/>
      <c r="P26" s="389"/>
      <c r="Q26" s="389"/>
      <c r="R26" s="389"/>
      <c r="S26" s="389"/>
      <c r="T26" s="389"/>
      <c r="U26" s="389"/>
      <c r="V26" s="389"/>
      <c r="W26" s="242"/>
      <c r="X26" s="242"/>
      <c r="Y26" s="242"/>
      <c r="Z26" s="242"/>
      <c r="AA26" s="242"/>
      <c r="AB26" s="242"/>
      <c r="AC26" s="243"/>
      <c r="AD26" s="243"/>
      <c r="AE26" s="243"/>
      <c r="AF26" s="243"/>
    </row>
    <row r="27" spans="1:45" s="107" customFormat="1" ht="93.75" customHeight="1" x14ac:dyDescent="0.15">
      <c r="A27" s="124"/>
      <c r="B27" s="180"/>
      <c r="C27" s="177"/>
      <c r="D27" s="177"/>
      <c r="E27" s="177"/>
      <c r="F27" s="177"/>
      <c r="G27" s="3" t="s">
        <v>228</v>
      </c>
      <c r="H27" s="3"/>
      <c r="I27" s="3"/>
      <c r="J27" s="150"/>
      <c r="K27" s="151"/>
      <c r="L27" s="242"/>
      <c r="M27" s="389"/>
      <c r="N27" s="294"/>
      <c r="O27" s="389"/>
      <c r="P27" s="389"/>
      <c r="Q27" s="389"/>
      <c r="R27" s="389"/>
      <c r="S27" s="389"/>
      <c r="T27" s="389"/>
      <c r="U27" s="389"/>
      <c r="V27" s="389"/>
      <c r="W27" s="242"/>
      <c r="X27" s="242"/>
      <c r="Y27" s="242"/>
      <c r="Z27" s="242"/>
      <c r="AA27" s="242"/>
      <c r="AB27" s="242"/>
      <c r="AC27" s="243"/>
      <c r="AD27" s="243"/>
      <c r="AE27" s="243"/>
      <c r="AF27" s="243"/>
    </row>
    <row r="28" spans="1:45" s="107" customFormat="1" ht="93.75" customHeight="1" x14ac:dyDescent="0.15">
      <c r="A28" s="124"/>
      <c r="B28" s="180"/>
      <c r="C28" s="177"/>
      <c r="D28" s="177"/>
      <c r="E28" s="177"/>
      <c r="F28" s="177"/>
      <c r="G28" s="3" t="s">
        <v>229</v>
      </c>
      <c r="H28" s="3"/>
      <c r="I28" s="3"/>
      <c r="J28" s="150"/>
      <c r="K28" s="151"/>
      <c r="L28" s="242"/>
      <c r="M28" s="389"/>
      <c r="N28" s="294"/>
      <c r="O28" s="389"/>
      <c r="P28" s="389"/>
      <c r="Q28" s="389"/>
      <c r="R28" s="389"/>
      <c r="S28" s="389"/>
      <c r="T28" s="389"/>
      <c r="U28" s="389"/>
      <c r="V28" s="389"/>
      <c r="W28" s="242"/>
      <c r="X28" s="242"/>
      <c r="Y28" s="242"/>
      <c r="Z28" s="242"/>
      <c r="AA28" s="242"/>
      <c r="AB28" s="242"/>
      <c r="AC28" s="243"/>
      <c r="AD28" s="243"/>
      <c r="AE28" s="243"/>
      <c r="AF28" s="243"/>
    </row>
    <row r="29" spans="1:45" s="107" customFormat="1" ht="74" customHeight="1" x14ac:dyDescent="0.15">
      <c r="A29" s="124"/>
      <c r="B29" s="578"/>
      <c r="C29" s="579"/>
      <c r="D29" s="579"/>
      <c r="E29" s="579"/>
      <c r="F29" s="579"/>
      <c r="G29" s="3" t="s">
        <v>230</v>
      </c>
      <c r="H29" s="3"/>
      <c r="I29" s="3"/>
      <c r="J29" s="150"/>
      <c r="K29" s="151"/>
      <c r="L29" s="242"/>
      <c r="M29" s="389"/>
      <c r="N29" s="294"/>
      <c r="O29" s="389"/>
      <c r="P29" s="389"/>
      <c r="Q29" s="389"/>
      <c r="R29" s="389"/>
      <c r="S29" s="389"/>
      <c r="T29" s="389"/>
      <c r="U29" s="389"/>
      <c r="V29" s="389"/>
      <c r="W29" s="242"/>
      <c r="X29" s="242"/>
      <c r="Y29" s="242"/>
      <c r="Z29" s="242"/>
      <c r="AA29" s="242"/>
      <c r="AB29" s="242"/>
      <c r="AC29" s="243"/>
      <c r="AD29" s="243"/>
      <c r="AE29" s="243"/>
      <c r="AF29" s="243"/>
    </row>
    <row r="30" spans="1:45" s="107" customFormat="1" ht="8" customHeight="1" x14ac:dyDescent="0.15">
      <c r="A30" s="124"/>
      <c r="B30" s="189"/>
      <c r="C30" s="189"/>
      <c r="D30" s="189"/>
      <c r="E30" s="189"/>
      <c r="F30" s="189"/>
      <c r="G30" s="190"/>
      <c r="H30" s="190"/>
      <c r="I30" s="190"/>
      <c r="J30" s="150"/>
      <c r="K30" s="151"/>
      <c r="L30" s="242"/>
      <c r="M30" s="395"/>
      <c r="N30" s="294"/>
      <c r="O30" s="389"/>
      <c r="P30" s="389"/>
      <c r="Q30" s="389"/>
      <c r="R30" s="389"/>
      <c r="S30" s="389"/>
      <c r="T30" s="389"/>
      <c r="U30" s="389"/>
      <c r="V30" s="389"/>
      <c r="W30" s="242"/>
      <c r="X30" s="242"/>
      <c r="Y30" s="242"/>
      <c r="Z30" s="242"/>
      <c r="AA30" s="242"/>
      <c r="AB30" s="242"/>
      <c r="AC30" s="243"/>
      <c r="AD30" s="243"/>
      <c r="AE30" s="243"/>
      <c r="AF30" s="243"/>
    </row>
    <row r="31" spans="1:45" s="152" customFormat="1" ht="21.75" customHeight="1" x14ac:dyDescent="0.15">
      <c r="A31" s="158"/>
      <c r="B31" s="560" t="s">
        <v>153</v>
      </c>
      <c r="C31" s="561"/>
      <c r="D31" s="561"/>
      <c r="E31" s="561"/>
      <c r="F31" s="561"/>
      <c r="G31" s="561"/>
      <c r="H31" s="561"/>
      <c r="I31" s="561"/>
      <c r="J31" s="150"/>
      <c r="K31" s="191"/>
      <c r="L31" s="241"/>
      <c r="N31" s="392"/>
      <c r="O31" s="392" t="s">
        <v>35</v>
      </c>
      <c r="P31" s="395"/>
      <c r="Q31" s="395"/>
      <c r="R31" s="395"/>
      <c r="S31" s="395"/>
      <c r="T31" s="396" t="s">
        <v>47</v>
      </c>
      <c r="U31" s="394"/>
      <c r="V31" s="299"/>
      <c r="W31" s="242"/>
      <c r="X31" s="242"/>
      <c r="Y31" s="242"/>
      <c r="Z31" s="242"/>
      <c r="AA31" s="242"/>
      <c r="AB31" s="242"/>
      <c r="AC31" s="243"/>
      <c r="AD31" s="243"/>
      <c r="AE31" s="243"/>
      <c r="AF31" s="243"/>
      <c r="AG31" s="107"/>
      <c r="AH31" s="107"/>
      <c r="AI31" s="107"/>
      <c r="AJ31" s="107"/>
      <c r="AK31" s="107"/>
      <c r="AL31" s="107"/>
      <c r="AM31" s="107"/>
      <c r="AN31" s="107"/>
    </row>
    <row r="32" spans="1:45" s="107" customFormat="1" ht="10.5" customHeight="1" x14ac:dyDescent="0.15">
      <c r="A32" s="176"/>
      <c r="B32" s="192"/>
      <c r="C32" s="193"/>
      <c r="D32" s="193"/>
      <c r="E32" s="194"/>
      <c r="F32" s="194"/>
      <c r="G32" s="195" t="s">
        <v>1</v>
      </c>
      <c r="H32" s="195" t="s">
        <v>2</v>
      </c>
      <c r="I32" s="195" t="s">
        <v>166</v>
      </c>
      <c r="J32" s="150"/>
      <c r="K32" s="151"/>
      <c r="L32" s="242"/>
      <c r="M32" s="402" t="str">
        <f>CONCATENATE("Fond ",B34)</f>
        <v>Fond P1</v>
      </c>
      <c r="N32" s="392" t="str">
        <f>CONCATENATE("Fond ",B39)</f>
        <v>Fond P2</v>
      </c>
      <c r="O32" s="395" t="str">
        <f>CONCATENATE("Fond ",B44)</f>
        <v>Fond P3</v>
      </c>
      <c r="P32" s="395"/>
      <c r="Q32" s="402"/>
      <c r="R32" s="402"/>
      <c r="S32" s="402"/>
      <c r="T32" s="403">
        <f>INFORMATION!E23</f>
        <v>0.9</v>
      </c>
      <c r="U32" s="404"/>
      <c r="V32" s="405"/>
      <c r="W32" s="248"/>
      <c r="X32" s="248"/>
      <c r="Y32" s="248"/>
      <c r="Z32" s="248"/>
      <c r="AA32" s="248"/>
      <c r="AB32" s="244"/>
      <c r="AC32" s="262"/>
      <c r="AD32" s="262"/>
      <c r="AE32" s="262"/>
      <c r="AF32" s="262"/>
      <c r="AG32" s="196"/>
      <c r="AH32" s="196"/>
      <c r="AI32" s="196"/>
      <c r="AJ32" s="196"/>
      <c r="AK32" s="196"/>
      <c r="AL32" s="196"/>
      <c r="AM32" s="196"/>
      <c r="AN32" s="196"/>
      <c r="AO32" s="196"/>
      <c r="AP32" s="196"/>
      <c r="AQ32" s="196"/>
      <c r="AR32" s="196"/>
      <c r="AS32" s="196"/>
    </row>
    <row r="33" spans="1:45" s="107" customFormat="1" ht="12" customHeight="1" x14ac:dyDescent="0.15">
      <c r="A33" s="124"/>
      <c r="B33" s="197" t="s">
        <v>133</v>
      </c>
      <c r="C33" s="198"/>
      <c r="D33" s="198"/>
      <c r="E33" s="199"/>
      <c r="F33" s="200" t="str">
        <f>IFERROR(IF(H33=INFORMATION!$D$24,INFORMATION!$H$24,IF(H33&lt;=INFORMATION!$F$20,INFORMATION!$G$20,IF(H33&lt;=INFORMATION!$F$21,INFORMATION!$G$21,IF(H33&lt;=INFORMATION!$F$22,INFORMATION!$G$22,INFORMATION!$G$23)))),"")</f>
        <v/>
      </c>
      <c r="G33" s="201"/>
      <c r="H33" s="200" t="e">
        <f>SUM(Y35:Y44)</f>
        <v>#VALUE!</v>
      </c>
      <c r="I33" s="202" t="str">
        <f>IF(F33=INFORMATION!H24,"Niveau NC",PROPER(MID(Recommandations!F11,1,9)))</f>
        <v>Niveau No</v>
      </c>
      <c r="J33" s="150"/>
      <c r="K33" s="151"/>
      <c r="L33" s="242"/>
      <c r="M33" s="389"/>
      <c r="N33" s="294"/>
      <c r="O33" s="389"/>
      <c r="P33" s="392" t="s">
        <v>50</v>
      </c>
      <c r="Q33" s="389"/>
      <c r="R33" s="389"/>
      <c r="S33" s="389"/>
      <c r="T33" s="389"/>
      <c r="U33" s="404"/>
      <c r="V33" s="405"/>
      <c r="W33" s="247"/>
      <c r="X33" s="247"/>
      <c r="Y33" s="248"/>
      <c r="Z33" s="248"/>
      <c r="AA33" s="248"/>
      <c r="AB33" s="244"/>
      <c r="AC33" s="262"/>
      <c r="AD33" s="262"/>
      <c r="AE33" s="262"/>
      <c r="AF33" s="262"/>
      <c r="AG33" s="196"/>
      <c r="AH33" s="196"/>
      <c r="AI33" s="196"/>
      <c r="AJ33" s="196"/>
      <c r="AK33" s="196"/>
      <c r="AL33" s="196"/>
      <c r="AM33" s="196"/>
      <c r="AN33" s="196"/>
      <c r="AO33" s="196"/>
      <c r="AP33" s="196"/>
      <c r="AQ33" s="196"/>
      <c r="AR33" s="196"/>
      <c r="AS33" s="196"/>
    </row>
    <row r="34" spans="1:45" s="107" customFormat="1" ht="9" customHeight="1" x14ac:dyDescent="0.15">
      <c r="A34" s="124"/>
      <c r="B34" s="203" t="str">
        <f>Recommandations!B11</f>
        <v>P1</v>
      </c>
      <c r="C34" s="204" t="str">
        <f>Recommandations!C11</f>
        <v>Processus Pilotage</v>
      </c>
      <c r="D34" s="204"/>
      <c r="E34" s="204"/>
      <c r="F34" s="205" t="str">
        <f>Recommandations!D11</f>
        <v>Niveau non concerné</v>
      </c>
      <c r="G34" s="206"/>
      <c r="H34" s="205" t="str">
        <f>IF(Recommandations!E11="NA",0,Recommandations!E11)</f>
        <v>NC</v>
      </c>
      <c r="I34" s="207" t="str">
        <f>IF(F34=INFORMATION!H24,"Niveau NC",PROPER(MID(Recommandations!F12,1,9)))</f>
        <v>Niveau NC</v>
      </c>
      <c r="J34" s="150"/>
      <c r="K34" s="151"/>
      <c r="L34" s="242"/>
      <c r="M34" s="389"/>
      <c r="N34" s="294"/>
      <c r="O34" s="389"/>
      <c r="P34" s="389"/>
      <c r="Q34" s="389"/>
      <c r="R34" s="389"/>
      <c r="S34" s="389"/>
      <c r="T34" s="389"/>
      <c r="U34" s="404"/>
      <c r="V34" s="405"/>
      <c r="W34" s="247"/>
      <c r="X34" s="247"/>
      <c r="Y34" s="248"/>
      <c r="Z34" s="248"/>
      <c r="AA34" s="248"/>
      <c r="AB34" s="244"/>
      <c r="AC34" s="262"/>
      <c r="AD34" s="262"/>
      <c r="AE34" s="262"/>
      <c r="AF34" s="262"/>
      <c r="AG34" s="196"/>
      <c r="AH34" s="196"/>
      <c r="AI34" s="196"/>
      <c r="AJ34" s="196"/>
      <c r="AK34" s="196"/>
      <c r="AL34" s="196"/>
      <c r="AM34" s="196"/>
      <c r="AN34" s="196"/>
      <c r="AO34" s="196"/>
      <c r="AP34" s="196"/>
      <c r="AQ34" s="196"/>
      <c r="AR34" s="196"/>
      <c r="AS34" s="196"/>
    </row>
    <row r="35" spans="1:45" s="107" customFormat="1" ht="9" customHeight="1" x14ac:dyDescent="0.15">
      <c r="A35" s="124"/>
      <c r="B35" s="208"/>
      <c r="C35" s="209" t="str">
        <f>Recommandations!B12</f>
        <v>Gr1</v>
      </c>
      <c r="D35" s="210" t="str">
        <f>VLOOKUP($C35,Recommandations!$B$12:$C$72,2,FALSE)</f>
        <v xml:space="preserve">Elaboration de la stratégie de Management des Risques liés à un projet </v>
      </c>
      <c r="E35" s="210"/>
      <c r="F35" s="210"/>
      <c r="G35" s="211" t="str">
        <f>Recommandations!D12</f>
        <v>Niveau non concerné</v>
      </c>
      <c r="H35" s="211" t="str">
        <f>IF(Recommandations!E12="NA",0,Recommandations!E12)</f>
        <v>NC</v>
      </c>
      <c r="I35" s="212" t="str">
        <f>IF(G35=INFORMATION!H24,"Niveau NC",PROPER(MID(Recommandations!F12,1,9)))</f>
        <v>Niveau NC</v>
      </c>
      <c r="J35" s="150"/>
      <c r="K35" s="213"/>
      <c r="L35" s="243"/>
      <c r="M35" s="394">
        <v>1</v>
      </c>
      <c r="N35" s="394">
        <v>0</v>
      </c>
      <c r="O35" s="394">
        <v>0</v>
      </c>
      <c r="P35" s="394"/>
      <c r="Q35" s="394"/>
      <c r="R35" s="394"/>
      <c r="S35" s="394"/>
      <c r="T35" s="406">
        <f>$T$32</f>
        <v>0.9</v>
      </c>
      <c r="U35" s="404"/>
      <c r="V35" s="405"/>
      <c r="W35" s="247">
        <f>IF(F34="Niveau non concerné",1,0)</f>
        <v>1</v>
      </c>
      <c r="X35" s="263">
        <f>IF(F34="Niveau non concerné",0,1/COUNTIF($W$35:$W$44,"=0"))</f>
        <v>0</v>
      </c>
      <c r="Y35" s="264" t="e">
        <f>H34*X35</f>
        <v>#VALUE!</v>
      </c>
      <c r="Z35" s="248"/>
      <c r="AA35" s="248"/>
      <c r="AB35" s="244"/>
      <c r="AC35" s="262"/>
      <c r="AD35" s="262"/>
      <c r="AE35" s="262"/>
      <c r="AF35" s="262"/>
      <c r="AG35" s="196"/>
      <c r="AH35" s="196"/>
      <c r="AI35" s="196"/>
      <c r="AJ35" s="196"/>
      <c r="AK35" s="196"/>
      <c r="AL35" s="196"/>
      <c r="AM35" s="196"/>
      <c r="AN35" s="196"/>
      <c r="AO35" s="196"/>
      <c r="AP35" s="196"/>
      <c r="AQ35" s="196"/>
      <c r="AR35" s="196"/>
      <c r="AS35" s="196"/>
    </row>
    <row r="36" spans="1:45" s="107" customFormat="1" ht="9" customHeight="1" x14ac:dyDescent="0.15">
      <c r="A36" s="124"/>
      <c r="B36" s="208"/>
      <c r="C36" s="209" t="str">
        <f>Recommandations!B23</f>
        <v>Gr2</v>
      </c>
      <c r="D36" s="210" t="str">
        <f>VLOOKUP($C36,Recommandations!$B$12:$C$72,2,FALSE)</f>
        <v>Prise des Décisions</v>
      </c>
      <c r="E36" s="214"/>
      <c r="F36" s="214"/>
      <c r="G36" s="211" t="str">
        <f>Recommandations!D23</f>
        <v>Niveau non concerné</v>
      </c>
      <c r="H36" s="211" t="str">
        <f>IF(Recommandations!E23="NA",0,Recommandations!E23)</f>
        <v>NC</v>
      </c>
      <c r="I36" s="212" t="str">
        <f>IF(G36=INFORMATION!H24,"Niveau NC",PROPER(MID(Recommandations!F23,1,9)))</f>
        <v>Niveau NC</v>
      </c>
      <c r="J36" s="150"/>
      <c r="K36" s="213"/>
      <c r="L36" s="243"/>
      <c r="M36" s="394">
        <v>1</v>
      </c>
      <c r="N36" s="394">
        <v>0</v>
      </c>
      <c r="O36" s="394">
        <v>0</v>
      </c>
      <c r="P36" s="394"/>
      <c r="Q36" s="394"/>
      <c r="R36" s="394"/>
      <c r="S36" s="394"/>
      <c r="T36" s="406">
        <f>$T$32</f>
        <v>0.9</v>
      </c>
      <c r="U36" s="404"/>
      <c r="V36" s="405"/>
      <c r="W36" s="247"/>
      <c r="X36" s="265"/>
      <c r="Y36" s="248"/>
      <c r="Z36" s="248"/>
      <c r="AA36" s="248"/>
      <c r="AB36" s="244"/>
      <c r="AC36" s="262"/>
      <c r="AD36" s="262"/>
      <c r="AE36" s="262"/>
      <c r="AF36" s="262"/>
      <c r="AG36" s="196"/>
      <c r="AH36" s="196"/>
      <c r="AI36" s="196"/>
      <c r="AJ36" s="196"/>
      <c r="AK36" s="196"/>
      <c r="AL36" s="196"/>
      <c r="AM36" s="196"/>
      <c r="AN36" s="196"/>
      <c r="AO36" s="196"/>
      <c r="AP36" s="196"/>
      <c r="AQ36" s="196"/>
      <c r="AR36" s="196"/>
      <c r="AS36" s="196"/>
    </row>
    <row r="37" spans="1:45" s="107" customFormat="1" ht="9" customHeight="1" x14ac:dyDescent="0.15">
      <c r="A37" s="124"/>
      <c r="B37" s="208"/>
      <c r="C37" s="209" t="str">
        <f>Recommandations!B27</f>
        <v>Gr3</v>
      </c>
      <c r="D37" s="210" t="str">
        <f>VLOOKUP($C37,Recommandations!$B$12:$C$72,2,FALSE)</f>
        <v>Identification des Responsabilités</v>
      </c>
      <c r="E37" s="214"/>
      <c r="F37" s="214"/>
      <c r="G37" s="211" t="str">
        <f>Recommandations!D27</f>
        <v>Niveau non concerné</v>
      </c>
      <c r="H37" s="211" t="str">
        <f>IF(Recommandations!E27="NA",0,Recommandations!E27)</f>
        <v>NC</v>
      </c>
      <c r="I37" s="212" t="str">
        <f>IF(G37=INFORMATION!H24,"Niveau NC",PROPER(MID(Recommandations!F27,1,9)))</f>
        <v>Niveau NC</v>
      </c>
      <c r="J37" s="150"/>
      <c r="K37" s="213"/>
      <c r="L37" s="243"/>
      <c r="M37" s="394">
        <v>1</v>
      </c>
      <c r="N37" s="394">
        <v>0</v>
      </c>
      <c r="O37" s="394">
        <v>0</v>
      </c>
      <c r="P37" s="394"/>
      <c r="Q37" s="394"/>
      <c r="R37" s="394"/>
      <c r="S37" s="394"/>
      <c r="T37" s="406">
        <f>$T$32</f>
        <v>0.9</v>
      </c>
      <c r="U37" s="404"/>
      <c r="V37" s="405"/>
      <c r="W37" s="247"/>
      <c r="X37" s="265"/>
      <c r="Y37" s="248"/>
      <c r="Z37" s="248"/>
      <c r="AA37" s="248"/>
      <c r="AB37" s="244"/>
      <c r="AC37" s="262"/>
      <c r="AD37" s="262"/>
      <c r="AE37" s="262"/>
      <c r="AF37" s="262"/>
      <c r="AG37" s="196"/>
      <c r="AH37" s="196"/>
      <c r="AI37" s="196"/>
      <c r="AJ37" s="196"/>
      <c r="AK37" s="196"/>
      <c r="AL37" s="196"/>
      <c r="AM37" s="196"/>
      <c r="AN37" s="196"/>
      <c r="AO37" s="196"/>
      <c r="AP37" s="196"/>
      <c r="AQ37" s="196"/>
      <c r="AR37" s="196"/>
      <c r="AS37" s="196"/>
    </row>
    <row r="38" spans="1:45" s="107" customFormat="1" ht="9" customHeight="1" x14ac:dyDescent="0.15">
      <c r="A38" s="124"/>
      <c r="B38" s="215"/>
      <c r="C38" s="216" t="str">
        <f>Recommandations!B33</f>
        <v>Gr4</v>
      </c>
      <c r="D38" s="210" t="str">
        <f>VLOOKUP($C38,Recommandations!$B$12:$C$72,2,FALSE)</f>
        <v>Compréhension du Contexte</v>
      </c>
      <c r="E38" s="217"/>
      <c r="F38" s="217"/>
      <c r="G38" s="218" t="str">
        <f>Recommandations!D33</f>
        <v>Niveau non concerné</v>
      </c>
      <c r="H38" s="218" t="str">
        <f>IF(Recommandations!E33="NA",0,Recommandations!E33)</f>
        <v>NC</v>
      </c>
      <c r="I38" s="212" t="str">
        <f>IF(G38=INFORMATION!H24,"Niveau NC",PROPER(MID(Recommandations!F33,1,9)))</f>
        <v>Niveau NC</v>
      </c>
      <c r="J38" s="150"/>
      <c r="K38" s="213"/>
      <c r="L38" s="243"/>
      <c r="M38" s="394">
        <v>1</v>
      </c>
      <c r="N38" s="394">
        <v>0</v>
      </c>
      <c r="O38" s="394">
        <v>0</v>
      </c>
      <c r="P38" s="394"/>
      <c r="Q38" s="394"/>
      <c r="R38" s="394"/>
      <c r="S38" s="394"/>
      <c r="T38" s="406">
        <f>$T$32</f>
        <v>0.9</v>
      </c>
      <c r="U38" s="404"/>
      <c r="V38" s="405"/>
      <c r="W38" s="247"/>
      <c r="X38" s="265"/>
      <c r="Y38" s="248"/>
      <c r="Z38" s="248"/>
      <c r="AA38" s="248"/>
      <c r="AB38" s="244"/>
      <c r="AC38" s="262"/>
      <c r="AD38" s="262"/>
      <c r="AE38" s="262"/>
      <c r="AF38" s="262"/>
      <c r="AG38" s="196"/>
      <c r="AH38" s="196"/>
      <c r="AI38" s="196"/>
      <c r="AJ38" s="196"/>
      <c r="AK38" s="196"/>
      <c r="AL38" s="196"/>
      <c r="AM38" s="196"/>
      <c r="AN38" s="196"/>
      <c r="AO38" s="196"/>
      <c r="AP38" s="196"/>
      <c r="AQ38" s="196"/>
      <c r="AR38" s="196"/>
      <c r="AS38" s="196"/>
    </row>
    <row r="39" spans="1:45" s="107" customFormat="1" ht="9" customHeight="1" x14ac:dyDescent="0.15">
      <c r="A39" s="124"/>
      <c r="B39" s="219" t="str">
        <f>Recommandations!B35</f>
        <v>P2</v>
      </c>
      <c r="C39" s="220" t="str">
        <f>Recommandations!C35</f>
        <v>Processus Réalisation</v>
      </c>
      <c r="D39" s="220"/>
      <c r="E39" s="220"/>
      <c r="F39" s="221" t="str">
        <f>Recommandations!D35</f>
        <v>Niveau non concerné</v>
      </c>
      <c r="G39" s="222"/>
      <c r="H39" s="221" t="str">
        <f>IF(Recommandations!E35="NA",0,Recommandations!E35)</f>
        <v>NC</v>
      </c>
      <c r="I39" s="223" t="str">
        <f>IF(F39=INFORMATION!H24,"Niveau NC",PROPER(MID(Recommandations!F35,1,9)))</f>
        <v>Niveau NC</v>
      </c>
      <c r="J39" s="150"/>
      <c r="K39" s="213"/>
      <c r="L39" s="243"/>
      <c r="M39" s="407"/>
      <c r="N39" s="394"/>
      <c r="O39" s="407"/>
      <c r="P39" s="389"/>
      <c r="Q39" s="389"/>
      <c r="R39" s="389"/>
      <c r="S39" s="389"/>
      <c r="T39" s="389"/>
      <c r="U39" s="404"/>
      <c r="V39" s="405"/>
      <c r="W39" s="247">
        <f>IF(F39="Niveau non concerné",1,0)</f>
        <v>1</v>
      </c>
      <c r="X39" s="263">
        <f>IF(F39="Niveau non concerné",0,1/COUNTIF($W$35:$W$44,"=0"))</f>
        <v>0</v>
      </c>
      <c r="Y39" s="264" t="e">
        <f>H39*X39</f>
        <v>#VALUE!</v>
      </c>
      <c r="Z39" s="248"/>
      <c r="AA39" s="248"/>
      <c r="AB39" s="244"/>
      <c r="AC39" s="262"/>
      <c r="AD39" s="262"/>
      <c r="AE39" s="262"/>
      <c r="AF39" s="262"/>
      <c r="AG39" s="196"/>
      <c r="AH39" s="196"/>
      <c r="AI39" s="196"/>
      <c r="AJ39" s="196"/>
      <c r="AK39" s="196"/>
      <c r="AL39" s="196"/>
      <c r="AM39" s="196"/>
      <c r="AN39" s="196"/>
      <c r="AO39" s="196"/>
      <c r="AP39" s="196"/>
      <c r="AQ39" s="196"/>
      <c r="AR39" s="196"/>
      <c r="AS39" s="196"/>
    </row>
    <row r="40" spans="1:45" s="107" customFormat="1" ht="9" customHeight="1" x14ac:dyDescent="0.15">
      <c r="A40" s="124"/>
      <c r="B40" s="208"/>
      <c r="C40" s="209" t="str">
        <f>Recommandations!B36</f>
        <v>Gr5</v>
      </c>
      <c r="D40" s="210" t="str">
        <f>VLOOKUP($C40,Recommandations!$B$12:$C$72,2,FALSE)</f>
        <v>Identification des Risques</v>
      </c>
      <c r="E40" s="214"/>
      <c r="F40" s="214"/>
      <c r="G40" s="224" t="str">
        <f>Recommandations!D36</f>
        <v>Niveau non concerné</v>
      </c>
      <c r="H40" s="224" t="str">
        <f>IF(Recommandations!E36="NA",0,Recommandations!E36)</f>
        <v>NC</v>
      </c>
      <c r="I40" s="212" t="str">
        <f>IF(G40=INFORMATION!H24,"Niveau NC",PROPER(MID(Recommandations!F36,1,9)))</f>
        <v>Niveau NC</v>
      </c>
      <c r="J40" s="150"/>
      <c r="K40" s="213"/>
      <c r="L40" s="243"/>
      <c r="M40" s="394">
        <v>1</v>
      </c>
      <c r="N40" s="394">
        <v>1</v>
      </c>
      <c r="O40" s="394">
        <v>0</v>
      </c>
      <c r="P40" s="394"/>
      <c r="Q40" s="394"/>
      <c r="R40" s="394"/>
      <c r="S40" s="394"/>
      <c r="T40" s="406">
        <f>$T$32</f>
        <v>0.9</v>
      </c>
      <c r="U40" s="404"/>
      <c r="V40" s="405"/>
      <c r="W40" s="247"/>
      <c r="X40" s="265"/>
      <c r="Y40" s="248"/>
      <c r="Z40" s="248"/>
      <c r="AA40" s="248"/>
      <c r="AB40" s="244"/>
      <c r="AC40" s="262"/>
      <c r="AD40" s="262"/>
      <c r="AE40" s="262"/>
      <c r="AF40" s="262"/>
      <c r="AG40" s="196"/>
      <c r="AH40" s="196"/>
      <c r="AI40" s="196"/>
      <c r="AJ40" s="196"/>
      <c r="AK40" s="196"/>
      <c r="AL40" s="196"/>
      <c r="AM40" s="196"/>
      <c r="AN40" s="196"/>
      <c r="AO40" s="196"/>
      <c r="AP40" s="196"/>
      <c r="AQ40" s="196"/>
      <c r="AR40" s="196"/>
      <c r="AS40" s="196"/>
    </row>
    <row r="41" spans="1:45" s="107" customFormat="1" ht="9" customHeight="1" x14ac:dyDescent="0.15">
      <c r="A41" s="124"/>
      <c r="B41" s="208"/>
      <c r="C41" s="209" t="str">
        <f>Recommandations!B40</f>
        <v>Gr6</v>
      </c>
      <c r="D41" s="210" t="str">
        <f>VLOOKUP($C41,Recommandations!$B$12:$C$72,2,FALSE)</f>
        <v>Caractérisation des Risques</v>
      </c>
      <c r="E41" s="214"/>
      <c r="F41" s="214"/>
      <c r="G41" s="224" t="str">
        <f>Recommandations!D40</f>
        <v>Niveau non concerné</v>
      </c>
      <c r="H41" s="224" t="str">
        <f>IF(Recommandations!E40="NA",0,Recommandations!E40)</f>
        <v>NC</v>
      </c>
      <c r="I41" s="212" t="str">
        <f>IF(G41=INFORMATION!H24,"Niveau NC",PROPER(MID(Recommandations!F40,1,9)))</f>
        <v>Niveau NC</v>
      </c>
      <c r="J41" s="150"/>
      <c r="K41" s="213"/>
      <c r="L41" s="243"/>
      <c r="M41" s="394">
        <v>0</v>
      </c>
      <c r="N41" s="394">
        <v>1</v>
      </c>
      <c r="O41" s="394">
        <v>0</v>
      </c>
      <c r="P41" s="394"/>
      <c r="Q41" s="394"/>
      <c r="R41" s="394"/>
      <c r="S41" s="394"/>
      <c r="T41" s="406">
        <f>$T$32</f>
        <v>0.9</v>
      </c>
      <c r="U41" s="404"/>
      <c r="V41" s="405"/>
      <c r="W41" s="247"/>
      <c r="X41" s="265"/>
      <c r="Y41" s="266"/>
      <c r="Z41" s="266"/>
      <c r="AA41" s="266"/>
      <c r="AB41" s="261"/>
      <c r="AC41" s="267"/>
      <c r="AD41" s="267"/>
      <c r="AE41" s="267"/>
      <c r="AF41" s="267"/>
      <c r="AG41" s="225"/>
      <c r="AH41" s="225"/>
      <c r="AI41" s="225"/>
      <c r="AJ41" s="225"/>
      <c r="AK41" s="225"/>
      <c r="AL41" s="225"/>
      <c r="AM41" s="225"/>
      <c r="AN41" s="225"/>
      <c r="AO41" s="225"/>
      <c r="AP41" s="225"/>
      <c r="AQ41" s="225"/>
      <c r="AR41" s="225"/>
      <c r="AS41" s="225"/>
    </row>
    <row r="42" spans="1:45" s="107" customFormat="1" ht="9" customHeight="1" x14ac:dyDescent="0.15">
      <c r="A42" s="124"/>
      <c r="B42" s="208"/>
      <c r="C42" s="209" t="str">
        <f>Recommandations!B45</f>
        <v>Gr7</v>
      </c>
      <c r="D42" s="210" t="str">
        <f>VLOOKUP($C42,Recommandations!$B$12:$C$72,2,FALSE)</f>
        <v>Elaboration d'un Plan de Management des Risques</v>
      </c>
      <c r="E42" s="214"/>
      <c r="F42" s="214"/>
      <c r="G42" s="224" t="str">
        <f>Recommandations!D45</f>
        <v>Niveau non concerné</v>
      </c>
      <c r="H42" s="224" t="str">
        <f>IF(Recommandations!E45="NA",0,Recommandations!E45)</f>
        <v>NC</v>
      </c>
      <c r="I42" s="212" t="str">
        <f>IF(G42=INFORMATION!H24,"Niveau NC",PROPER(MID(Recommandations!F45,1,9)))</f>
        <v>Niveau NC</v>
      </c>
      <c r="J42" s="150"/>
      <c r="K42" s="213"/>
      <c r="L42" s="243"/>
      <c r="M42" s="394">
        <v>0</v>
      </c>
      <c r="N42" s="394">
        <v>1</v>
      </c>
      <c r="O42" s="394">
        <v>0</v>
      </c>
      <c r="P42" s="394"/>
      <c r="Q42" s="394"/>
      <c r="R42" s="394"/>
      <c r="S42" s="394"/>
      <c r="T42" s="406">
        <f>$T$32</f>
        <v>0.9</v>
      </c>
      <c r="U42" s="404"/>
      <c r="V42" s="405"/>
      <c r="W42" s="247"/>
      <c r="X42" s="265"/>
      <c r="Y42" s="248"/>
      <c r="Z42" s="248"/>
      <c r="AA42" s="248"/>
      <c r="AB42" s="244"/>
      <c r="AC42" s="262"/>
      <c r="AD42" s="262"/>
      <c r="AE42" s="262"/>
      <c r="AF42" s="262"/>
      <c r="AG42" s="196"/>
      <c r="AH42" s="196"/>
      <c r="AI42" s="196"/>
      <c r="AJ42" s="196"/>
      <c r="AK42" s="196"/>
      <c r="AL42" s="196"/>
      <c r="AM42" s="196"/>
      <c r="AN42" s="196"/>
      <c r="AO42" s="196"/>
      <c r="AP42" s="196"/>
      <c r="AQ42" s="196"/>
      <c r="AR42" s="196"/>
      <c r="AS42" s="196"/>
    </row>
    <row r="43" spans="1:45" s="107" customFormat="1" ht="9" customHeight="1" x14ac:dyDescent="0.15">
      <c r="A43" s="124"/>
      <c r="B43" s="208"/>
      <c r="C43" s="209" t="str">
        <f>Recommandations!B48</f>
        <v>Gr8</v>
      </c>
      <c r="D43" s="210" t="str">
        <f>VLOOKUP($C43,Recommandations!$B$12:$C$72,2,FALSE)</f>
        <v>Elaboration d'un Processus de Management des Risques</v>
      </c>
      <c r="E43" s="214"/>
      <c r="F43" s="214"/>
      <c r="G43" s="224" t="str">
        <f>Recommandations!D48</f>
        <v>Niveau non concerné</v>
      </c>
      <c r="H43" s="224" t="str">
        <f>IF(Recommandations!E48="NA",0,Recommandations!E48)</f>
        <v>NC</v>
      </c>
      <c r="I43" s="212" t="str">
        <f>IF(G43=INFORMATION!H24,"Niveau NC",PROPER(MID(Recommandations!F48,1,9)))</f>
        <v>Niveau NC</v>
      </c>
      <c r="J43" s="150"/>
      <c r="K43" s="213"/>
      <c r="L43" s="243"/>
      <c r="M43" s="394">
        <v>0</v>
      </c>
      <c r="N43" s="394">
        <v>1</v>
      </c>
      <c r="O43" s="394">
        <v>0</v>
      </c>
      <c r="P43" s="394"/>
      <c r="Q43" s="394"/>
      <c r="R43" s="394"/>
      <c r="S43" s="394"/>
      <c r="T43" s="406">
        <f>$T$32</f>
        <v>0.9</v>
      </c>
      <c r="U43" s="404"/>
      <c r="V43" s="405"/>
      <c r="W43" s="247"/>
      <c r="X43" s="265"/>
      <c r="Y43" s="248"/>
      <c r="Z43" s="248"/>
      <c r="AA43" s="248"/>
      <c r="AB43" s="244"/>
      <c r="AC43" s="262"/>
      <c r="AD43" s="262"/>
      <c r="AE43" s="262"/>
      <c r="AF43" s="262"/>
      <c r="AG43" s="196"/>
      <c r="AH43" s="196"/>
      <c r="AI43" s="196"/>
      <c r="AJ43" s="196"/>
      <c r="AK43" s="196"/>
      <c r="AL43" s="196"/>
      <c r="AM43" s="196"/>
      <c r="AN43" s="196"/>
      <c r="AO43" s="196"/>
      <c r="AP43" s="196"/>
      <c r="AQ43" s="196"/>
      <c r="AR43" s="196"/>
      <c r="AS43" s="196"/>
    </row>
    <row r="44" spans="1:45" s="107" customFormat="1" ht="9" customHeight="1" x14ac:dyDescent="0.15">
      <c r="A44" s="124"/>
      <c r="B44" s="226" t="str">
        <f>Recommandations!B53</f>
        <v>P3</v>
      </c>
      <c r="C44" s="227" t="str">
        <f>Recommandations!C53</f>
        <v>Processus Support</v>
      </c>
      <c r="D44" s="227"/>
      <c r="E44" s="227"/>
      <c r="F44" s="228" t="str">
        <f>Recommandations!D53</f>
        <v>Niveau non concerné</v>
      </c>
      <c r="G44" s="229"/>
      <c r="H44" s="228" t="str">
        <f>IF(Recommandations!E53="NA",0,Recommandations!E53)</f>
        <v>NC</v>
      </c>
      <c r="I44" s="230" t="str">
        <f>IF(F44=INFORMATION!H24,"Niveau NC",PROPER(MID(Recommandations!F53,1,9)))</f>
        <v>Niveau NC</v>
      </c>
      <c r="J44" s="150"/>
      <c r="K44" s="213"/>
      <c r="L44" s="243"/>
      <c r="M44" s="407"/>
      <c r="N44" s="394"/>
      <c r="O44" s="407"/>
      <c r="P44" s="389"/>
      <c r="Q44" s="389"/>
      <c r="R44" s="389"/>
      <c r="S44" s="389"/>
      <c r="T44" s="389"/>
      <c r="U44" s="404"/>
      <c r="V44" s="405"/>
      <c r="W44" s="268">
        <f>IF(F44="Niveau non concerné",1,0)</f>
        <v>1</v>
      </c>
      <c r="X44" s="263">
        <f>IF(F44="Niveau non concerné",0,1/COUNTIF($W$35:$W$44,"=0"))</f>
        <v>0</v>
      </c>
      <c r="Y44" s="264" t="e">
        <f>H44*X44</f>
        <v>#VALUE!</v>
      </c>
      <c r="Z44" s="248"/>
      <c r="AA44" s="248"/>
      <c r="AB44" s="244"/>
      <c r="AC44" s="262"/>
      <c r="AD44" s="262"/>
      <c r="AE44" s="262"/>
      <c r="AF44" s="262"/>
      <c r="AG44" s="196"/>
      <c r="AH44" s="196"/>
      <c r="AI44" s="196"/>
      <c r="AJ44" s="196"/>
      <c r="AK44" s="196"/>
      <c r="AL44" s="196"/>
      <c r="AM44" s="196"/>
      <c r="AN44" s="196"/>
      <c r="AO44" s="196"/>
      <c r="AP44" s="196"/>
      <c r="AQ44" s="196"/>
      <c r="AR44" s="196"/>
      <c r="AS44" s="196"/>
    </row>
    <row r="45" spans="1:45" s="107" customFormat="1" ht="9" customHeight="1" x14ac:dyDescent="0.15">
      <c r="A45" s="124"/>
      <c r="B45" s="208"/>
      <c r="C45" s="209" t="str">
        <f>Recommandations!B54</f>
        <v>Gr9</v>
      </c>
      <c r="D45" s="210" t="str">
        <f>VLOOKUP($C45,Recommandations!$B$12:$C$72,2,FALSE)</f>
        <v>Elaboration des Documentations</v>
      </c>
      <c r="E45" s="210"/>
      <c r="F45" s="210"/>
      <c r="G45" s="211" t="str">
        <f>Recommandations!D54</f>
        <v>Niveau non concerné</v>
      </c>
      <c r="H45" s="211" t="str">
        <f>IF(Recommandations!E54="NA",0,Recommandations!E54)</f>
        <v>NC</v>
      </c>
      <c r="I45" s="212" t="str">
        <f>IF(G45=INFORMATION!H24,"Niveau NC",PROPER(MID(Recommandations!F54,1,9)))</f>
        <v>Niveau NC</v>
      </c>
      <c r="J45" s="150"/>
      <c r="K45" s="213"/>
      <c r="L45" s="243"/>
      <c r="M45" s="394">
        <v>0</v>
      </c>
      <c r="N45" s="394">
        <v>1</v>
      </c>
      <c r="O45" s="394">
        <v>1</v>
      </c>
      <c r="P45" s="394"/>
      <c r="Q45" s="394"/>
      <c r="R45" s="394"/>
      <c r="S45" s="394"/>
      <c r="T45" s="406">
        <f>$T$32</f>
        <v>0.9</v>
      </c>
      <c r="U45" s="404"/>
      <c r="V45" s="405"/>
      <c r="W45" s="247"/>
      <c r="X45" s="265"/>
      <c r="Y45" s="248"/>
      <c r="Z45" s="248"/>
      <c r="AA45" s="248"/>
      <c r="AB45" s="244"/>
      <c r="AC45" s="262"/>
      <c r="AD45" s="262"/>
      <c r="AE45" s="262"/>
      <c r="AF45" s="262"/>
      <c r="AG45" s="196"/>
      <c r="AH45" s="196"/>
      <c r="AI45" s="196"/>
      <c r="AJ45" s="196"/>
      <c r="AK45" s="196"/>
      <c r="AL45" s="196"/>
      <c r="AM45" s="196"/>
      <c r="AN45" s="196"/>
      <c r="AO45" s="196"/>
      <c r="AP45" s="196"/>
      <c r="AQ45" s="196"/>
      <c r="AR45" s="196"/>
      <c r="AS45" s="196"/>
    </row>
    <row r="46" spans="1:45" s="107" customFormat="1" ht="9" customHeight="1" x14ac:dyDescent="0.15">
      <c r="A46" s="231"/>
      <c r="B46" s="208"/>
      <c r="C46" s="209" t="str">
        <f>Recommandations!B62</f>
        <v>Gr10</v>
      </c>
      <c r="D46" s="210" t="str">
        <f>VLOOKUP($C46,Recommandations!$B$12:$C$72,2,FALSE)</f>
        <v xml:space="preserve">Allocation des Ressources </v>
      </c>
      <c r="E46" s="210"/>
      <c r="F46" s="210"/>
      <c r="G46" s="211" t="str">
        <f>Recommandations!D62</f>
        <v>Niveau non concerné</v>
      </c>
      <c r="H46" s="211" t="str">
        <f>IF(Recommandations!E62="NA",0,Recommandations!E62)</f>
        <v>NC</v>
      </c>
      <c r="I46" s="212" t="str">
        <f>IF(G46=INFORMATION!H24,"Niveau NC",PROPER(MID(Recommandations!F62,1,9)))</f>
        <v>Niveau NC</v>
      </c>
      <c r="J46" s="150"/>
      <c r="K46" s="213"/>
      <c r="L46" s="243"/>
      <c r="M46" s="394">
        <v>0</v>
      </c>
      <c r="N46" s="394">
        <v>0</v>
      </c>
      <c r="O46" s="394">
        <v>1</v>
      </c>
      <c r="P46" s="394"/>
      <c r="Q46" s="394"/>
      <c r="R46" s="394"/>
      <c r="S46" s="394"/>
      <c r="T46" s="406">
        <f>$T$32</f>
        <v>0.9</v>
      </c>
      <c r="U46" s="404"/>
      <c r="V46" s="405"/>
      <c r="W46" s="247"/>
      <c r="X46" s="247"/>
      <c r="Y46" s="248"/>
      <c r="Z46" s="248"/>
      <c r="AA46" s="248"/>
      <c r="AB46" s="244"/>
      <c r="AC46" s="262"/>
      <c r="AD46" s="262"/>
      <c r="AE46" s="262"/>
      <c r="AF46" s="262"/>
      <c r="AG46" s="196"/>
      <c r="AH46" s="196"/>
      <c r="AI46" s="196"/>
      <c r="AJ46" s="196"/>
      <c r="AK46" s="196"/>
      <c r="AL46" s="196"/>
      <c r="AM46" s="196"/>
      <c r="AN46" s="196"/>
      <c r="AO46" s="196"/>
      <c r="AP46" s="196"/>
      <c r="AQ46" s="196"/>
      <c r="AR46" s="196"/>
      <c r="AS46" s="196"/>
    </row>
    <row r="47" spans="1:45" s="107" customFormat="1" ht="11" x14ac:dyDescent="0.15">
      <c r="A47" s="231"/>
      <c r="B47" s="232"/>
      <c r="C47" s="233" t="str">
        <f>Recommandations!B66</f>
        <v>Gr11</v>
      </c>
      <c r="D47" s="234" t="str">
        <f>VLOOKUP($C47,Recommandations!$B$12:$C$72,2,FALSE)</f>
        <v>Cadre Organisationnel</v>
      </c>
      <c r="E47" s="235"/>
      <c r="F47" s="235"/>
      <c r="G47" s="236" t="str">
        <f>Recommandations!D66</f>
        <v>Niveau non concerné</v>
      </c>
      <c r="H47" s="236" t="str">
        <f>IF(Recommandations!E66="NA",0,Recommandations!E66)</f>
        <v>NC</v>
      </c>
      <c r="I47" s="237" t="str">
        <f>IF(G47=INFORMATION!H24,"Niveau NC",PROPER(MID(Recommandations!F66,1,9)))</f>
        <v>Niveau NC</v>
      </c>
      <c r="J47" s="150"/>
      <c r="K47" s="151"/>
      <c r="L47" s="242"/>
      <c r="M47" s="394">
        <v>0</v>
      </c>
      <c r="N47" s="394">
        <v>0</v>
      </c>
      <c r="O47" s="394">
        <v>1</v>
      </c>
      <c r="P47" s="389"/>
      <c r="Q47" s="389"/>
      <c r="R47" s="389"/>
      <c r="S47" s="389"/>
      <c r="T47" s="406">
        <f>$T$32</f>
        <v>0.9</v>
      </c>
      <c r="U47" s="405"/>
      <c r="V47" s="408"/>
      <c r="W47" s="248"/>
      <c r="X47" s="248"/>
      <c r="Y47" s="248"/>
      <c r="Z47" s="248"/>
      <c r="AA47" s="248"/>
      <c r="AB47" s="244"/>
      <c r="AC47" s="262"/>
      <c r="AD47" s="262"/>
      <c r="AE47" s="262"/>
      <c r="AF47" s="262"/>
      <c r="AG47" s="196"/>
      <c r="AH47" s="196"/>
      <c r="AI47" s="196"/>
      <c r="AJ47" s="196"/>
      <c r="AK47" s="196"/>
      <c r="AL47" s="196"/>
      <c r="AM47" s="196"/>
      <c r="AN47" s="196"/>
      <c r="AO47" s="196"/>
      <c r="AP47" s="196"/>
      <c r="AQ47" s="196"/>
      <c r="AR47" s="196"/>
      <c r="AS47" s="196"/>
    </row>
    <row r="48" spans="1:45" s="107" customFormat="1" ht="11" x14ac:dyDescent="0.15">
      <c r="A48" s="231"/>
      <c r="B48" s="124"/>
      <c r="C48" s="124"/>
      <c r="D48" s="124"/>
      <c r="E48" s="124"/>
      <c r="F48" s="124"/>
      <c r="G48" s="124"/>
      <c r="H48" s="124"/>
      <c r="I48" s="124"/>
      <c r="J48" s="150"/>
      <c r="K48" s="151"/>
      <c r="L48" s="242"/>
      <c r="M48" s="389"/>
      <c r="N48" s="294"/>
      <c r="O48" s="389"/>
      <c r="P48" s="389"/>
      <c r="Q48" s="389"/>
      <c r="R48" s="389"/>
      <c r="S48" s="389"/>
      <c r="T48" s="389"/>
      <c r="U48" s="405"/>
      <c r="V48" s="408"/>
      <c r="W48" s="248"/>
      <c r="X48" s="248"/>
      <c r="Y48" s="248"/>
      <c r="Z48" s="248"/>
      <c r="AA48" s="248"/>
      <c r="AB48" s="244"/>
      <c r="AC48" s="262"/>
      <c r="AD48" s="262"/>
      <c r="AE48" s="262"/>
      <c r="AF48" s="262"/>
      <c r="AG48" s="196"/>
      <c r="AH48" s="196"/>
      <c r="AI48" s="196"/>
      <c r="AJ48" s="196"/>
      <c r="AK48" s="196"/>
      <c r="AL48" s="196"/>
      <c r="AM48" s="196"/>
      <c r="AN48" s="196"/>
      <c r="AO48" s="196"/>
      <c r="AP48" s="196"/>
      <c r="AQ48" s="196"/>
      <c r="AR48" s="196"/>
      <c r="AS48" s="196"/>
    </row>
    <row r="49" spans="12:32" ht="21" customHeight="1" x14ac:dyDescent="0.2">
      <c r="L49" s="269"/>
      <c r="U49" s="409"/>
      <c r="V49" s="409"/>
      <c r="W49" s="270"/>
      <c r="X49" s="270"/>
      <c r="Y49" s="270"/>
      <c r="Z49" s="270"/>
      <c r="AA49" s="270"/>
      <c r="AB49" s="239"/>
      <c r="AC49" s="239"/>
      <c r="AD49" s="239"/>
      <c r="AE49" s="239"/>
      <c r="AF49" s="239"/>
    </row>
    <row r="50" spans="12:32" ht="21" customHeight="1" x14ac:dyDescent="0.2">
      <c r="L50" s="269"/>
      <c r="U50" s="409"/>
      <c r="V50" s="409"/>
      <c r="W50" s="270"/>
      <c r="X50" s="270"/>
      <c r="Y50" s="270"/>
      <c r="Z50" s="270"/>
      <c r="AA50" s="270"/>
      <c r="AB50" s="239"/>
      <c r="AC50" s="239"/>
      <c r="AD50" s="239"/>
      <c r="AE50" s="239"/>
      <c r="AF50" s="239"/>
    </row>
    <row r="51" spans="12:32" ht="21" customHeight="1" x14ac:dyDescent="0.2">
      <c r="L51" s="269"/>
      <c r="U51" s="409"/>
      <c r="V51" s="409"/>
      <c r="W51" s="270"/>
      <c r="X51" s="270"/>
      <c r="Y51" s="270"/>
      <c r="Z51" s="270"/>
      <c r="AA51" s="270"/>
      <c r="AB51" s="239"/>
      <c r="AC51" s="239"/>
      <c r="AD51" s="239"/>
      <c r="AE51" s="239"/>
      <c r="AF51" s="239"/>
    </row>
    <row r="52" spans="12:32" ht="21" customHeight="1" x14ac:dyDescent="0.2">
      <c r="L52" s="269"/>
      <c r="U52" s="409"/>
      <c r="V52" s="409"/>
      <c r="W52" s="270"/>
      <c r="X52" s="270"/>
      <c r="Y52" s="270"/>
      <c r="Z52" s="270"/>
      <c r="AA52" s="270"/>
      <c r="AB52" s="239"/>
      <c r="AC52" s="239"/>
      <c r="AD52" s="239"/>
      <c r="AE52" s="239"/>
      <c r="AF52" s="239"/>
    </row>
    <row r="53" spans="12:32" ht="21" customHeight="1" x14ac:dyDescent="0.2">
      <c r="L53" s="269"/>
      <c r="U53" s="409"/>
      <c r="V53" s="409"/>
      <c r="W53" s="270"/>
      <c r="X53" s="270"/>
      <c r="Y53" s="270"/>
      <c r="Z53" s="270"/>
      <c r="AA53" s="270"/>
      <c r="AB53" s="239"/>
      <c r="AC53" s="239"/>
      <c r="AD53" s="239"/>
      <c r="AE53" s="239"/>
      <c r="AF53" s="239"/>
    </row>
    <row r="54" spans="12:32" ht="21" customHeight="1" x14ac:dyDescent="0.2">
      <c r="L54" s="269"/>
      <c r="U54" s="409"/>
      <c r="V54" s="409"/>
      <c r="W54" s="270"/>
      <c r="X54" s="270"/>
      <c r="Y54" s="270"/>
      <c r="Z54" s="270"/>
      <c r="AA54" s="270"/>
      <c r="AB54" s="239"/>
      <c r="AC54" s="239"/>
      <c r="AD54" s="239"/>
      <c r="AE54" s="239"/>
      <c r="AF54" s="239"/>
    </row>
    <row r="55" spans="12:32" x14ac:dyDescent="0.2">
      <c r="L55" s="269"/>
      <c r="U55" s="409"/>
      <c r="V55" s="409"/>
      <c r="W55" s="270"/>
      <c r="X55" s="270"/>
      <c r="Y55" s="270"/>
      <c r="Z55" s="270"/>
      <c r="AA55" s="270"/>
      <c r="AB55" s="239"/>
      <c r="AC55" s="239"/>
      <c r="AD55" s="239"/>
      <c r="AE55" s="239"/>
      <c r="AF55" s="239"/>
    </row>
    <row r="56" spans="12:32" x14ac:dyDescent="0.2">
      <c r="L56" s="269"/>
      <c r="U56" s="409"/>
      <c r="V56" s="409"/>
      <c r="W56" s="270"/>
      <c r="X56" s="270"/>
      <c r="Y56" s="270"/>
      <c r="Z56" s="270"/>
      <c r="AA56" s="270"/>
      <c r="AB56" s="239"/>
      <c r="AC56" s="239"/>
      <c r="AD56" s="239"/>
      <c r="AE56" s="239"/>
      <c r="AF56" s="239"/>
    </row>
    <row r="57" spans="12:32" x14ac:dyDescent="0.2">
      <c r="L57" s="269"/>
      <c r="U57" s="409"/>
      <c r="V57" s="409"/>
      <c r="W57" s="270"/>
      <c r="X57" s="270"/>
      <c r="Y57" s="270"/>
      <c r="Z57" s="270"/>
      <c r="AA57" s="270"/>
      <c r="AB57" s="239"/>
      <c r="AC57" s="239"/>
      <c r="AD57" s="239"/>
      <c r="AE57" s="239"/>
      <c r="AF57" s="239"/>
    </row>
    <row r="58" spans="12:32" x14ac:dyDescent="0.2">
      <c r="L58" s="269"/>
      <c r="U58" s="409"/>
      <c r="V58" s="409"/>
      <c r="W58" s="270"/>
      <c r="X58" s="270"/>
      <c r="Y58" s="270"/>
      <c r="Z58" s="270"/>
      <c r="AA58" s="270"/>
      <c r="AB58" s="239"/>
      <c r="AC58" s="239"/>
      <c r="AD58" s="239"/>
      <c r="AE58" s="239"/>
      <c r="AF58" s="239"/>
    </row>
    <row r="59" spans="12:32" x14ac:dyDescent="0.2">
      <c r="L59" s="269"/>
      <c r="U59" s="409"/>
      <c r="V59" s="409"/>
      <c r="W59" s="270"/>
      <c r="X59" s="270"/>
      <c r="Y59" s="270"/>
      <c r="Z59" s="270"/>
      <c r="AA59" s="270"/>
      <c r="AB59" s="239"/>
      <c r="AC59" s="239"/>
      <c r="AD59" s="239"/>
      <c r="AE59" s="239"/>
      <c r="AF59" s="239"/>
    </row>
    <row r="60" spans="12:32" x14ac:dyDescent="0.2">
      <c r="L60" s="269"/>
      <c r="U60" s="409"/>
      <c r="V60" s="409"/>
      <c r="W60" s="270"/>
      <c r="X60" s="270"/>
      <c r="Y60" s="270"/>
      <c r="Z60" s="270"/>
      <c r="AA60" s="270"/>
      <c r="AB60" s="239"/>
      <c r="AC60" s="239"/>
      <c r="AD60" s="239"/>
      <c r="AE60" s="239"/>
      <c r="AF60" s="239"/>
    </row>
    <row r="61" spans="12:32" x14ac:dyDescent="0.2">
      <c r="L61" s="269"/>
      <c r="U61" s="409"/>
      <c r="V61" s="409"/>
      <c r="W61" s="270"/>
      <c r="X61" s="270"/>
      <c r="Y61" s="270"/>
      <c r="Z61" s="270"/>
      <c r="AA61" s="270"/>
      <c r="AB61" s="239"/>
      <c r="AC61" s="239"/>
      <c r="AD61" s="239"/>
      <c r="AE61" s="239"/>
      <c r="AF61" s="239"/>
    </row>
    <row r="62" spans="12:32" x14ac:dyDescent="0.2">
      <c r="L62" s="269"/>
      <c r="U62" s="409"/>
      <c r="V62" s="409"/>
      <c r="W62" s="270"/>
      <c r="X62" s="270"/>
      <c r="Y62" s="270"/>
      <c r="Z62" s="270"/>
      <c r="AA62" s="270"/>
      <c r="AB62" s="239"/>
      <c r="AC62" s="239"/>
      <c r="AD62" s="239"/>
      <c r="AE62" s="239"/>
      <c r="AF62" s="239"/>
    </row>
    <row r="63" spans="12:32" x14ac:dyDescent="0.2">
      <c r="L63" s="269"/>
      <c r="U63" s="409"/>
      <c r="V63" s="409"/>
      <c r="W63" s="270"/>
      <c r="X63" s="270"/>
      <c r="Y63" s="270"/>
      <c r="Z63" s="270"/>
      <c r="AA63" s="270"/>
      <c r="AB63" s="239"/>
      <c r="AC63" s="239"/>
      <c r="AD63" s="239"/>
      <c r="AE63" s="239"/>
      <c r="AF63" s="239"/>
    </row>
    <row r="64" spans="12:32" x14ac:dyDescent="0.2">
      <c r="L64" s="269"/>
      <c r="U64" s="409"/>
      <c r="V64" s="409"/>
      <c r="W64" s="270"/>
      <c r="X64" s="270"/>
      <c r="Y64" s="270"/>
      <c r="Z64" s="270"/>
      <c r="AA64" s="270"/>
      <c r="AB64" s="239"/>
      <c r="AC64" s="239"/>
      <c r="AD64" s="239"/>
      <c r="AE64" s="239"/>
      <c r="AF64" s="239"/>
    </row>
    <row r="65" spans="12:32" x14ac:dyDescent="0.2">
      <c r="L65" s="269"/>
      <c r="U65" s="409"/>
      <c r="V65" s="409"/>
      <c r="W65" s="270"/>
      <c r="X65" s="270"/>
      <c r="Y65" s="270"/>
      <c r="Z65" s="270"/>
      <c r="AA65" s="270"/>
      <c r="AB65" s="239"/>
      <c r="AC65" s="239"/>
      <c r="AD65" s="239"/>
      <c r="AE65" s="239"/>
      <c r="AF65" s="239"/>
    </row>
    <row r="66" spans="12:32" x14ac:dyDescent="0.2">
      <c r="L66" s="269"/>
      <c r="U66" s="409"/>
      <c r="V66" s="409"/>
      <c r="W66" s="270"/>
      <c r="X66" s="270"/>
      <c r="Y66" s="270"/>
      <c r="Z66" s="270"/>
      <c r="AA66" s="270"/>
      <c r="AB66" s="239"/>
      <c r="AC66" s="239"/>
      <c r="AD66" s="239"/>
      <c r="AE66" s="239"/>
      <c r="AF66" s="239"/>
    </row>
    <row r="67" spans="12:32" x14ac:dyDescent="0.2">
      <c r="L67" s="269"/>
      <c r="U67" s="409"/>
      <c r="V67" s="409"/>
      <c r="W67" s="270"/>
      <c r="X67" s="270"/>
      <c r="Y67" s="270"/>
      <c r="Z67" s="270"/>
      <c r="AA67" s="270"/>
      <c r="AB67" s="239"/>
      <c r="AC67" s="239"/>
      <c r="AD67" s="239"/>
      <c r="AE67" s="239"/>
      <c r="AF67" s="239"/>
    </row>
    <row r="68" spans="12:32" x14ac:dyDescent="0.2">
      <c r="L68" s="269"/>
      <c r="U68" s="409"/>
      <c r="V68" s="409"/>
      <c r="W68" s="270"/>
      <c r="X68" s="270"/>
      <c r="Y68" s="270"/>
      <c r="Z68" s="270"/>
      <c r="AA68" s="270"/>
      <c r="AB68" s="239"/>
      <c r="AC68" s="239"/>
      <c r="AD68" s="239"/>
      <c r="AE68" s="239"/>
      <c r="AF68" s="239"/>
    </row>
    <row r="69" spans="12:32" x14ac:dyDescent="0.2">
      <c r="L69" s="269"/>
      <c r="U69" s="409"/>
      <c r="V69" s="409"/>
      <c r="W69" s="270"/>
      <c r="X69" s="270"/>
      <c r="Y69" s="270"/>
      <c r="Z69" s="270"/>
      <c r="AA69" s="270"/>
      <c r="AB69" s="239"/>
      <c r="AC69" s="239"/>
      <c r="AD69" s="239"/>
      <c r="AE69" s="239"/>
      <c r="AF69" s="239"/>
    </row>
    <row r="70" spans="12:32" x14ac:dyDescent="0.2">
      <c r="L70" s="269"/>
      <c r="U70" s="409"/>
      <c r="V70" s="409"/>
      <c r="W70" s="270"/>
      <c r="X70" s="270"/>
      <c r="Y70" s="270"/>
      <c r="Z70" s="270"/>
      <c r="AA70" s="270"/>
      <c r="AB70" s="239"/>
      <c r="AC70" s="239"/>
      <c r="AD70" s="239"/>
      <c r="AE70" s="239"/>
      <c r="AF70" s="239"/>
    </row>
    <row r="71" spans="12:32" x14ac:dyDescent="0.2">
      <c r="L71" s="269"/>
      <c r="U71" s="409"/>
      <c r="V71" s="409"/>
      <c r="W71" s="270"/>
      <c r="X71" s="270"/>
      <c r="Y71" s="270"/>
      <c r="Z71" s="270"/>
      <c r="AA71" s="270"/>
      <c r="AB71" s="239"/>
      <c r="AC71" s="239"/>
      <c r="AD71" s="239"/>
      <c r="AE71" s="239"/>
      <c r="AF71" s="239"/>
    </row>
  </sheetData>
  <mergeCells count="22">
    <mergeCell ref="B8:I8"/>
    <mergeCell ref="B9:E9"/>
    <mergeCell ref="F9:I9"/>
    <mergeCell ref="B13:E13"/>
    <mergeCell ref="B15:E15"/>
    <mergeCell ref="B14:E14"/>
    <mergeCell ref="F10:G10"/>
    <mergeCell ref="B2:I2"/>
    <mergeCell ref="B4:C4"/>
    <mergeCell ref="D4:E4"/>
    <mergeCell ref="B5:C5"/>
    <mergeCell ref="D5:E5"/>
    <mergeCell ref="H5:I6"/>
    <mergeCell ref="B6:C6"/>
    <mergeCell ref="B16:E16"/>
    <mergeCell ref="B31:I31"/>
    <mergeCell ref="B22:I22"/>
    <mergeCell ref="B23:F23"/>
    <mergeCell ref="G23:I23"/>
    <mergeCell ref="G24:I24"/>
    <mergeCell ref="G25:I25"/>
    <mergeCell ref="B29:F29"/>
  </mergeCells>
  <conditionalFormatting sqref="I10">
    <cfRule type="cellIs" dxfId="3" priority="1" operator="equal">
      <formula>"Total"</formula>
    </cfRule>
    <cfRule type="cellIs" dxfId="2" priority="2" operator="equal">
      <formula>"Satisfaisant"</formula>
    </cfRule>
    <cfRule type="cellIs" dxfId="1" priority="3" operator="equal">
      <formula>"Incomplet"</formula>
    </cfRule>
    <cfRule type="cellIs" dxfId="0" priority="5" operator="equal">
      <formula>"Insuffisant"</formula>
    </cfRule>
  </conditionalFormatting>
  <dataValidations count="2">
    <dataValidation allowBlank="1" showInputMessage="1" showErrorMessage="1" prompt="Indiquez tous les enseignements tirés des résultats de l'autodiagnostic" sqref="G24:I24"/>
    <dataValidation allowBlank="1" showInputMessage="1" showErrorMessage="1" prompt="Indiquez brièvement le plan d'action prioritaire : objectifs, pilotage et planning" sqref="G27:G30"/>
  </dataValidations>
  <printOptions horizontalCentered="1"/>
  <pageMargins left="0.31496062992125984" right="0.31496062992125984" top="0.51181102362204722" bottom="0.51181102362204722" header="0.31496062992125984" footer="0.31496062992125984"/>
  <pageSetup paperSize="9" orientation="landscape" r:id="rId1"/>
  <headerFooter alignWithMargins="0">
    <oddHeader>&amp;L&amp;"Arial Narrow,Normal"&amp;8UTC  - Master Qualité -  www.utc.fr/master-qualite &amp;C&amp;"Arial Narrow,Normal"&amp;8Onglet : &amp;A&amp;R&amp;"Arial Narrow,Normal"&amp;8Fichier : &amp;F</oddHeader>
    <oddFooter>&amp;L&amp;"Arial Narrow,Normal"&amp;8Version de novembre 2017&amp;C&amp;"Arial Narrow,Normal"&amp;8©2017 : Master 2 Qulaité et Performance dans les Organisations&amp;R&amp;"Arial Narrow,Normal"&amp;8&amp;P/&amp;N</oddFooter>
  </headerFooter>
  <rowBreaks count="2" manualBreakCount="2">
    <brk id="20" max="16383" man="1"/>
    <brk id="2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F68A8F"/>
  </sheetPr>
  <dimension ref="A1:AM34"/>
  <sheetViews>
    <sheetView showGridLines="0" view="pageLayout" zoomScale="110" zoomScaleNormal="110" zoomScaleSheetLayoutView="90" zoomScalePageLayoutView="110" workbookViewId="0">
      <selection activeCell="D7" sqref="D7"/>
    </sheetView>
  </sheetViews>
  <sheetFormatPr baseColWidth="10" defaultColWidth="11" defaultRowHeight="15" x14ac:dyDescent="0.2"/>
  <cols>
    <col min="1" max="1" width="0.5" style="130" customWidth="1"/>
    <col min="2" max="2" width="7.33203125" style="130" customWidth="1"/>
    <col min="3" max="3" width="19" style="130" customWidth="1"/>
    <col min="4" max="5" width="16.6640625" style="130" customWidth="1"/>
    <col min="6" max="6" width="18.6640625" style="130" customWidth="1"/>
    <col min="7" max="9" width="18.33203125" style="130" customWidth="1"/>
    <col min="10" max="10" width="1.33203125" style="130" customWidth="1"/>
    <col min="11" max="11" width="29.33203125" style="130" customWidth="1"/>
    <col min="12" max="12" width="9.33203125" style="130" customWidth="1"/>
    <col min="13" max="19" width="12.6640625" style="239" customWidth="1"/>
    <col min="20" max="20" width="20.1640625" style="239" customWidth="1"/>
    <col min="21" max="25" width="10.83203125" style="239" customWidth="1"/>
    <col min="26" max="39" width="10.83203125" style="130" customWidth="1"/>
    <col min="40" max="16384" width="11" style="130"/>
  </cols>
  <sheetData>
    <row r="1" spans="1:39" s="291" customFormat="1" x14ac:dyDescent="0.2">
      <c r="A1" s="130"/>
      <c r="B1" s="146" t="str">
        <f>INFORMATION!A1</f>
        <v>Document basé sur la norme NF EN 62198</v>
      </c>
      <c r="C1" s="147"/>
      <c r="D1" s="148"/>
      <c r="E1" s="148"/>
      <c r="F1" s="148"/>
      <c r="G1" s="148"/>
      <c r="H1" s="149"/>
      <c r="I1" s="149" t="s">
        <v>41</v>
      </c>
      <c r="J1" s="285"/>
      <c r="K1" s="286"/>
      <c r="L1" s="287"/>
      <c r="M1" s="288"/>
      <c r="N1" s="288"/>
      <c r="O1" s="288"/>
      <c r="P1" s="288"/>
      <c r="Q1" s="288"/>
      <c r="R1" s="288"/>
      <c r="S1" s="288"/>
      <c r="T1" s="288"/>
      <c r="U1" s="289"/>
      <c r="V1" s="289"/>
      <c r="W1" s="289"/>
      <c r="X1" s="289"/>
      <c r="Y1" s="289"/>
      <c r="Z1" s="290"/>
      <c r="AA1" s="290"/>
      <c r="AB1" s="290"/>
      <c r="AC1" s="290"/>
      <c r="AD1" s="290"/>
      <c r="AE1" s="290"/>
      <c r="AF1" s="290"/>
      <c r="AG1" s="290"/>
      <c r="AH1" s="290"/>
      <c r="AI1" s="290"/>
      <c r="AJ1" s="290"/>
      <c r="AK1" s="290"/>
      <c r="AL1" s="290"/>
      <c r="AM1" s="290"/>
    </row>
    <row r="2" spans="1:39" s="293" customFormat="1" ht="21" customHeight="1" x14ac:dyDescent="0.2">
      <c r="A2" s="130"/>
      <c r="B2" s="580" t="str">
        <f>INFORMATION!B3</f>
        <v>SYSTÈME DE MANAGEMENT DES RISQUES DES PROJETS</v>
      </c>
      <c r="C2" s="581"/>
      <c r="D2" s="581"/>
      <c r="E2" s="581"/>
      <c r="F2" s="581"/>
      <c r="G2" s="581"/>
      <c r="H2" s="581"/>
      <c r="I2" s="612"/>
      <c r="J2" s="259"/>
      <c r="K2" s="155"/>
      <c r="L2" s="292"/>
      <c r="M2" s="259"/>
      <c r="N2" s="259"/>
      <c r="O2" s="259"/>
      <c r="P2" s="259"/>
      <c r="Q2" s="259"/>
      <c r="R2" s="259"/>
      <c r="S2" s="259"/>
      <c r="T2" s="259"/>
      <c r="U2" s="260"/>
      <c r="V2" s="260"/>
      <c r="W2" s="260"/>
      <c r="X2" s="260"/>
      <c r="Y2" s="260"/>
      <c r="Z2" s="157"/>
      <c r="AA2" s="157"/>
      <c r="AB2" s="157"/>
      <c r="AC2" s="157"/>
      <c r="AD2" s="157"/>
      <c r="AE2" s="157"/>
      <c r="AF2" s="157"/>
      <c r="AG2" s="157"/>
      <c r="AH2" s="157"/>
      <c r="AI2" s="157"/>
      <c r="AJ2" s="157"/>
      <c r="AK2" s="157"/>
      <c r="AL2" s="157"/>
      <c r="AM2" s="157"/>
    </row>
    <row r="3" spans="1:39" s="295" customFormat="1" ht="3.75" customHeight="1" x14ac:dyDescent="0.2">
      <c r="A3" s="130"/>
      <c r="B3" s="159"/>
      <c r="C3" s="160"/>
      <c r="D3" s="161"/>
      <c r="E3" s="162"/>
      <c r="F3" s="162"/>
      <c r="G3" s="162"/>
      <c r="H3" s="162"/>
      <c r="I3" s="2"/>
      <c r="J3" s="242"/>
      <c r="K3" s="151"/>
      <c r="L3" s="294"/>
      <c r="M3" s="242"/>
      <c r="N3" s="242"/>
      <c r="O3" s="242"/>
      <c r="P3" s="242"/>
      <c r="Q3" s="242"/>
      <c r="R3" s="242"/>
      <c r="S3" s="242"/>
      <c r="T3" s="242"/>
      <c r="U3" s="243"/>
      <c r="V3" s="243"/>
      <c r="W3" s="243"/>
      <c r="X3" s="243"/>
      <c r="Y3" s="243"/>
      <c r="Z3" s="152"/>
      <c r="AA3" s="152"/>
      <c r="AB3" s="152"/>
      <c r="AC3" s="152"/>
      <c r="AD3" s="152"/>
      <c r="AE3" s="152"/>
      <c r="AF3" s="152"/>
      <c r="AG3" s="152"/>
      <c r="AH3" s="152"/>
      <c r="AI3" s="152"/>
      <c r="AJ3" s="152"/>
      <c r="AK3" s="152"/>
      <c r="AL3" s="152"/>
      <c r="AM3" s="152"/>
    </row>
    <row r="4" spans="1:39" s="295" customFormat="1" x14ac:dyDescent="0.2">
      <c r="A4" s="130"/>
      <c r="B4" s="613" t="str">
        <f>INFORMATION!A7</f>
        <v>Etablissement :</v>
      </c>
      <c r="C4" s="614"/>
      <c r="D4" s="615" t="str">
        <f>INFORMATION!D7</f>
        <v>Nom de l'établissement / entreprise / service...</v>
      </c>
      <c r="E4" s="616"/>
      <c r="F4" s="296" t="str">
        <f>Recommandations!B4</f>
        <v>Date de l'autodiagnostic : </v>
      </c>
      <c r="G4" s="297" t="str">
        <f>IFERROR(IF(Recommandations!D4="","",Recommandations!D4),"")</f>
        <v/>
      </c>
      <c r="H4" s="621" t="str">
        <f>Recommandations!B7</f>
        <v>L'équipe du projet :</v>
      </c>
      <c r="I4" s="622"/>
      <c r="J4" s="244"/>
      <c r="K4" s="298"/>
      <c r="L4" s="299"/>
      <c r="M4" s="244"/>
      <c r="N4" s="244"/>
      <c r="O4" s="244"/>
      <c r="P4" s="244"/>
      <c r="Q4" s="244"/>
      <c r="R4" s="244"/>
      <c r="S4" s="244"/>
      <c r="T4" s="244"/>
      <c r="U4" s="262"/>
      <c r="V4" s="262"/>
      <c r="W4" s="262"/>
      <c r="X4" s="262"/>
      <c r="Y4" s="262"/>
      <c r="Z4" s="152"/>
      <c r="AA4" s="152"/>
      <c r="AB4" s="152"/>
      <c r="AC4" s="152"/>
      <c r="AD4" s="152"/>
      <c r="AE4" s="152"/>
      <c r="AF4" s="152"/>
      <c r="AG4" s="152"/>
      <c r="AH4" s="152"/>
      <c r="AI4" s="152"/>
      <c r="AJ4" s="152"/>
      <c r="AK4" s="152"/>
      <c r="AL4" s="152"/>
      <c r="AM4" s="152"/>
    </row>
    <row r="5" spans="1:39" s="295" customFormat="1" ht="15.75" customHeight="1" x14ac:dyDescent="0.2">
      <c r="A5" s="130"/>
      <c r="B5" s="623" t="str">
        <f>INFORMATION!A8</f>
        <v xml:space="preserve"> Responsable du SMR Projets : </v>
      </c>
      <c r="C5" s="624"/>
      <c r="D5" s="625" t="str">
        <f>INFORMATION!D8</f>
        <v>NOM et Prénom du Responsable Qualité</v>
      </c>
      <c r="E5" s="626"/>
      <c r="F5" s="300" t="s">
        <v>59</v>
      </c>
      <c r="G5" s="301" t="str">
        <f>Recommandations!D5</f>
        <v>NOM et Prénom</v>
      </c>
      <c r="H5" s="617" t="str">
        <f>Recommandations!D7</f>
        <v>Nom et Prénom des participants</v>
      </c>
      <c r="I5" s="618"/>
      <c r="J5" s="244"/>
      <c r="K5" s="298"/>
      <c r="L5" s="299"/>
      <c r="M5" s="244"/>
      <c r="N5" s="244"/>
      <c r="O5" s="244"/>
      <c r="P5" s="244"/>
      <c r="Q5" s="244"/>
      <c r="R5" s="244"/>
      <c r="S5" s="244"/>
      <c r="T5" s="244"/>
      <c r="U5" s="262"/>
      <c r="V5" s="262"/>
      <c r="W5" s="262"/>
      <c r="X5" s="262"/>
      <c r="Y5" s="262"/>
      <c r="Z5" s="152"/>
      <c r="AA5" s="152"/>
      <c r="AB5" s="152"/>
      <c r="AC5" s="152"/>
      <c r="AD5" s="152"/>
      <c r="AE5" s="152"/>
      <c r="AF5" s="152"/>
      <c r="AG5" s="152"/>
      <c r="AH5" s="152"/>
      <c r="AI5" s="152"/>
      <c r="AJ5" s="152"/>
      <c r="AK5" s="152"/>
      <c r="AL5" s="152"/>
      <c r="AM5" s="152"/>
    </row>
    <row r="6" spans="1:39" s="295" customFormat="1" ht="15.75" customHeight="1" x14ac:dyDescent="0.2">
      <c r="A6" s="130"/>
      <c r="B6" s="627"/>
      <c r="C6" s="628"/>
      <c r="D6" s="302" t="str">
        <f>INFORMATION!D9</f>
        <v>Email :</v>
      </c>
      <c r="E6" s="303" t="str">
        <f>INFORMATION!H9</f>
        <v>Tél :</v>
      </c>
      <c r="F6" s="304" t="str">
        <f>Recommandations!D6</f>
        <v>Tél :</v>
      </c>
      <c r="G6" s="305" t="str">
        <f>Recommandations!F6</f>
        <v>@ :</v>
      </c>
      <c r="H6" s="619"/>
      <c r="I6" s="620"/>
      <c r="J6" s="244"/>
      <c r="K6" s="298"/>
      <c r="L6" s="299"/>
      <c r="M6" s="244"/>
      <c r="N6" s="244"/>
      <c r="O6" s="244"/>
      <c r="P6" s="244"/>
      <c r="Q6" s="244"/>
      <c r="R6" s="244"/>
      <c r="S6" s="244"/>
      <c r="T6" s="244"/>
      <c r="U6" s="262"/>
      <c r="V6" s="262"/>
      <c r="W6" s="262"/>
      <c r="X6" s="262"/>
      <c r="Y6" s="262"/>
      <c r="Z6" s="152"/>
      <c r="AA6" s="152"/>
      <c r="AB6" s="152"/>
      <c r="AC6" s="152"/>
      <c r="AD6" s="152"/>
      <c r="AE6" s="152"/>
      <c r="AF6" s="152"/>
      <c r="AG6" s="152"/>
      <c r="AH6" s="152"/>
      <c r="AI6" s="152"/>
      <c r="AJ6" s="152"/>
      <c r="AK6" s="152"/>
      <c r="AL6" s="152"/>
      <c r="AM6" s="152"/>
    </row>
    <row r="7" spans="1:39" s="291" customFormat="1" ht="6" customHeight="1" x14ac:dyDescent="0.2">
      <c r="A7" s="130"/>
      <c r="B7" s="306"/>
      <c r="C7" s="307"/>
      <c r="D7" s="307"/>
      <c r="E7" s="307"/>
      <c r="F7" s="306"/>
      <c r="G7" s="306"/>
      <c r="H7" s="307"/>
      <c r="I7" s="308"/>
      <c r="J7" s="285"/>
      <c r="K7" s="309"/>
      <c r="L7" s="310"/>
      <c r="M7" s="311"/>
      <c r="N7" s="311"/>
      <c r="O7" s="311"/>
      <c r="P7" s="311"/>
      <c r="Q7" s="311"/>
      <c r="R7" s="311"/>
      <c r="S7" s="311"/>
      <c r="T7" s="288"/>
      <c r="U7" s="289"/>
      <c r="V7" s="289"/>
      <c r="W7" s="289"/>
      <c r="X7" s="289"/>
      <c r="Y7" s="289"/>
      <c r="Z7" s="290"/>
      <c r="AA7" s="290"/>
      <c r="AB7" s="290"/>
      <c r="AC7" s="290"/>
      <c r="AD7" s="290"/>
      <c r="AE7" s="290"/>
      <c r="AF7" s="290"/>
      <c r="AG7" s="290"/>
      <c r="AH7" s="290"/>
      <c r="AI7" s="290"/>
      <c r="AJ7" s="290"/>
      <c r="AK7" s="290"/>
      <c r="AL7" s="290"/>
      <c r="AM7" s="290"/>
    </row>
    <row r="8" spans="1:39" ht="24" customHeight="1" x14ac:dyDescent="0.2">
      <c r="B8" s="312"/>
      <c r="C8" s="313" t="str">
        <f>Recommandations!B11</f>
        <v>P1</v>
      </c>
      <c r="D8" s="314" t="str">
        <f>Recommandations!C11</f>
        <v>Processus Pilotage</v>
      </c>
      <c r="E8" s="313"/>
      <c r="F8" s="313"/>
      <c r="G8" s="315"/>
      <c r="H8" s="315"/>
      <c r="I8" s="316"/>
      <c r="K8" s="276"/>
    </row>
    <row r="9" spans="1:39" ht="21" customHeight="1" x14ac:dyDescent="0.2">
      <c r="B9" s="317"/>
      <c r="C9" s="318" t="s">
        <v>54</v>
      </c>
      <c r="D9" s="319" t="s">
        <v>383</v>
      </c>
      <c r="E9" s="320"/>
      <c r="F9" s="321"/>
      <c r="G9" s="569" t="s">
        <v>52</v>
      </c>
      <c r="H9" s="570"/>
      <c r="I9" s="571"/>
      <c r="K9" s="276"/>
    </row>
    <row r="10" spans="1:39" ht="37.5" customHeight="1" x14ac:dyDescent="0.2">
      <c r="B10" s="322"/>
      <c r="C10" s="323" t="str">
        <f>Résultats!F34</f>
        <v>Niveau non concerné</v>
      </c>
      <c r="D10" s="323" t="str">
        <f>IF(C10="Niveau non concerné","NA",Résultats!H34)</f>
        <v>NA</v>
      </c>
      <c r="E10" s="324"/>
      <c r="F10" s="325"/>
      <c r="G10" s="573" t="s">
        <v>167</v>
      </c>
      <c r="H10" s="573"/>
      <c r="I10" s="574"/>
      <c r="K10" s="276"/>
    </row>
    <row r="11" spans="1:39" ht="17.25" customHeight="1" x14ac:dyDescent="0.2">
      <c r="B11" s="322"/>
      <c r="C11" s="326"/>
      <c r="D11" s="326"/>
      <c r="E11" s="326"/>
      <c r="F11" s="325"/>
      <c r="G11" s="575" t="s">
        <v>226</v>
      </c>
      <c r="H11" s="576"/>
      <c r="I11" s="577"/>
      <c r="K11" s="276"/>
    </row>
    <row r="12" spans="1:39" ht="39" customHeight="1" x14ac:dyDescent="0.2">
      <c r="B12" s="322"/>
      <c r="C12" s="326"/>
      <c r="D12" s="326"/>
      <c r="E12" s="326"/>
      <c r="F12" s="325"/>
      <c r="G12" s="327" t="s">
        <v>26</v>
      </c>
      <c r="H12" s="328" t="s">
        <v>18</v>
      </c>
      <c r="I12" s="329" t="s">
        <v>19</v>
      </c>
      <c r="K12" s="276"/>
    </row>
    <row r="13" spans="1:39" ht="78.75" customHeight="1" x14ac:dyDescent="0.2">
      <c r="B13" s="322"/>
      <c r="C13" s="326"/>
      <c r="D13" s="326"/>
      <c r="E13" s="326"/>
      <c r="F13" s="325"/>
      <c r="G13" s="3" t="s">
        <v>228</v>
      </c>
      <c r="H13" s="3"/>
      <c r="I13" s="3"/>
      <c r="K13" s="276"/>
    </row>
    <row r="14" spans="1:39" ht="78.75" customHeight="1" x14ac:dyDescent="0.2">
      <c r="B14" s="322"/>
      <c r="C14" s="326"/>
      <c r="D14" s="326"/>
      <c r="E14" s="326"/>
      <c r="F14" s="325"/>
      <c r="G14" s="3" t="s">
        <v>229</v>
      </c>
      <c r="H14" s="3"/>
      <c r="I14" s="3"/>
      <c r="K14" s="276"/>
    </row>
    <row r="15" spans="1:39" ht="78.75" customHeight="1" x14ac:dyDescent="0.2">
      <c r="B15" s="330"/>
      <c r="C15" s="331"/>
      <c r="D15" s="331"/>
      <c r="E15" s="331"/>
      <c r="F15" s="332"/>
      <c r="G15" s="3" t="s">
        <v>230</v>
      </c>
      <c r="H15" s="4"/>
      <c r="I15" s="4"/>
      <c r="K15" s="276"/>
    </row>
    <row r="16" spans="1:39" ht="9" customHeight="1" x14ac:dyDescent="0.2">
      <c r="B16" s="333"/>
      <c r="C16" s="334"/>
      <c r="D16" s="334"/>
      <c r="E16" s="334"/>
      <c r="F16" s="334"/>
      <c r="G16" s="335"/>
      <c r="H16" s="335"/>
      <c r="I16" s="336"/>
      <c r="K16" s="276"/>
    </row>
    <row r="17" spans="1:11" ht="23.25" customHeight="1" x14ac:dyDescent="0.2">
      <c r="B17" s="337"/>
      <c r="C17" s="338" t="str">
        <f>Recommandations!B35</f>
        <v>P2</v>
      </c>
      <c r="D17" s="339" t="str">
        <f>Recommandations!C35</f>
        <v>Processus Réalisation</v>
      </c>
      <c r="E17" s="338"/>
      <c r="F17" s="338"/>
      <c r="G17" s="340"/>
      <c r="H17" s="340"/>
      <c r="I17" s="341"/>
      <c r="K17" s="276"/>
    </row>
    <row r="18" spans="1:11" ht="23.25" customHeight="1" x14ac:dyDescent="0.2">
      <c r="B18" s="342"/>
      <c r="C18" s="318" t="str">
        <f>C9</f>
        <v>Niveau d'évaluation</v>
      </c>
      <c r="D18" s="319" t="str">
        <f>D9</f>
        <v xml:space="preserve"> Taux de VÉRACITÉ aux recommandations</v>
      </c>
      <c r="E18" s="343"/>
      <c r="F18" s="344"/>
      <c r="G18" s="569" t="s">
        <v>52</v>
      </c>
      <c r="H18" s="570"/>
      <c r="I18" s="571"/>
      <c r="K18" s="276"/>
    </row>
    <row r="19" spans="1:11" ht="40.5" customHeight="1" x14ac:dyDescent="0.2">
      <c r="B19" s="322"/>
      <c r="C19" s="323" t="str">
        <f>Résultats!F39</f>
        <v>Niveau non concerné</v>
      </c>
      <c r="D19" s="323" t="str">
        <f>IF(C19="Niveau non concerné","NA",Résultats!H39)</f>
        <v>NA</v>
      </c>
      <c r="E19" s="326"/>
      <c r="F19" s="325"/>
      <c r="G19" s="572" t="s">
        <v>167</v>
      </c>
      <c r="H19" s="573"/>
      <c r="I19" s="574"/>
      <c r="K19" s="276"/>
    </row>
    <row r="20" spans="1:11" ht="17.25" customHeight="1" x14ac:dyDescent="0.2">
      <c r="B20" s="322"/>
      <c r="C20" s="326"/>
      <c r="D20" s="326"/>
      <c r="E20" s="326"/>
      <c r="F20" s="325"/>
      <c r="G20" s="575" t="s">
        <v>226</v>
      </c>
      <c r="H20" s="576"/>
      <c r="I20" s="577"/>
      <c r="K20" s="276"/>
    </row>
    <row r="21" spans="1:11" ht="39.75" customHeight="1" x14ac:dyDescent="0.2">
      <c r="B21" s="322"/>
      <c r="C21" s="326"/>
      <c r="D21" s="326"/>
      <c r="E21" s="326"/>
      <c r="F21" s="325"/>
      <c r="G21" s="345" t="s">
        <v>26</v>
      </c>
      <c r="H21" s="345" t="s">
        <v>25</v>
      </c>
      <c r="I21" s="346" t="s">
        <v>20</v>
      </c>
      <c r="K21" s="276"/>
    </row>
    <row r="22" spans="1:11" ht="86" customHeight="1" x14ac:dyDescent="0.2">
      <c r="B22" s="322"/>
      <c r="C22" s="326"/>
      <c r="D22" s="326"/>
      <c r="E22" s="326"/>
      <c r="F22" s="325"/>
      <c r="G22" s="3" t="s">
        <v>228</v>
      </c>
      <c r="H22" s="3"/>
      <c r="I22" s="3"/>
      <c r="K22" s="276"/>
    </row>
    <row r="23" spans="1:11" ht="86" customHeight="1" x14ac:dyDescent="0.2">
      <c r="B23" s="322"/>
      <c r="C23" s="326"/>
      <c r="D23" s="326"/>
      <c r="E23" s="326"/>
      <c r="F23" s="325"/>
      <c r="G23" s="3" t="s">
        <v>229</v>
      </c>
      <c r="H23" s="3"/>
      <c r="I23" s="3"/>
      <c r="K23" s="276"/>
    </row>
    <row r="24" spans="1:11" ht="86" customHeight="1" x14ac:dyDescent="0.2">
      <c r="B24" s="330"/>
      <c r="C24" s="331"/>
      <c r="D24" s="331"/>
      <c r="E24" s="331"/>
      <c r="F24" s="332"/>
      <c r="G24" s="3" t="s">
        <v>230</v>
      </c>
      <c r="H24" s="4"/>
      <c r="I24" s="4"/>
      <c r="K24" s="276"/>
    </row>
    <row r="25" spans="1:11" ht="8" customHeight="1" x14ac:dyDescent="0.2">
      <c r="B25" s="347"/>
      <c r="C25" s="347"/>
      <c r="D25" s="347"/>
      <c r="E25" s="347"/>
      <c r="F25" s="347"/>
      <c r="G25" s="347"/>
      <c r="H25" s="307"/>
      <c r="I25" s="308"/>
      <c r="K25" s="276"/>
    </row>
    <row r="26" spans="1:11" ht="24" customHeight="1" x14ac:dyDescent="0.2">
      <c r="A26" s="348"/>
      <c r="B26" s="349"/>
      <c r="C26" s="350" t="str">
        <f>Recommandations!B53</f>
        <v>P3</v>
      </c>
      <c r="D26" s="351" t="str">
        <f>Recommandations!C53</f>
        <v>Processus Support</v>
      </c>
      <c r="E26" s="350"/>
      <c r="F26" s="350"/>
      <c r="G26" s="352"/>
      <c r="H26" s="352"/>
      <c r="I26" s="353"/>
      <c r="K26" s="276"/>
    </row>
    <row r="27" spans="1:11" ht="23.25" customHeight="1" x14ac:dyDescent="0.2">
      <c r="B27" s="342"/>
      <c r="C27" s="318" t="str">
        <f>C9</f>
        <v>Niveau d'évaluation</v>
      </c>
      <c r="D27" s="319" t="str">
        <f>D9</f>
        <v xml:space="preserve"> Taux de VÉRACITÉ aux recommandations</v>
      </c>
      <c r="E27" s="343"/>
      <c r="F27" s="344"/>
      <c r="G27" s="569" t="s">
        <v>52</v>
      </c>
      <c r="H27" s="570"/>
      <c r="I27" s="571"/>
      <c r="K27" s="276"/>
    </row>
    <row r="28" spans="1:11" ht="42" customHeight="1" x14ac:dyDescent="0.2">
      <c r="B28" s="322"/>
      <c r="C28" s="323" t="str">
        <f>Résultats!F44</f>
        <v>Niveau non concerné</v>
      </c>
      <c r="D28" s="323" t="str">
        <f>IF(C28="Niveau non concerné","NA",Résultats!H44)</f>
        <v>NA</v>
      </c>
      <c r="E28" s="326"/>
      <c r="F28" s="325"/>
      <c r="G28" s="572" t="s">
        <v>167</v>
      </c>
      <c r="H28" s="573"/>
      <c r="I28" s="574"/>
      <c r="K28" s="276"/>
    </row>
    <row r="29" spans="1:11" ht="17.25" customHeight="1" x14ac:dyDescent="0.2">
      <c r="B29" s="322"/>
      <c r="C29" s="326"/>
      <c r="D29" s="326"/>
      <c r="E29" s="326"/>
      <c r="F29" s="325"/>
      <c r="G29" s="575" t="s">
        <v>226</v>
      </c>
      <c r="H29" s="576"/>
      <c r="I29" s="577"/>
      <c r="K29" s="276"/>
    </row>
    <row r="30" spans="1:11" ht="45" customHeight="1" x14ac:dyDescent="0.2">
      <c r="B30" s="322"/>
      <c r="C30" s="326"/>
      <c r="D30" s="326"/>
      <c r="E30" s="326"/>
      <c r="F30" s="325"/>
      <c r="G30" s="328" t="s">
        <v>26</v>
      </c>
      <c r="H30" s="328" t="s">
        <v>25</v>
      </c>
      <c r="I30" s="354" t="s">
        <v>21</v>
      </c>
      <c r="K30" s="276"/>
    </row>
    <row r="31" spans="1:11" ht="81.75" customHeight="1" x14ac:dyDescent="0.2">
      <c r="B31" s="322"/>
      <c r="C31" s="326"/>
      <c r="D31" s="326"/>
      <c r="E31" s="326"/>
      <c r="F31" s="325"/>
      <c r="G31" s="3" t="s">
        <v>228</v>
      </c>
      <c r="H31" s="3"/>
      <c r="I31" s="3"/>
      <c r="K31" s="276"/>
    </row>
    <row r="32" spans="1:11" ht="81.75" customHeight="1" x14ac:dyDescent="0.2">
      <c r="B32" s="322"/>
      <c r="C32" s="326"/>
      <c r="D32" s="326"/>
      <c r="E32" s="326"/>
      <c r="F32" s="325"/>
      <c r="G32" s="3" t="s">
        <v>229</v>
      </c>
      <c r="H32" s="3"/>
      <c r="I32" s="3"/>
      <c r="K32" s="276"/>
    </row>
    <row r="33" spans="2:11" ht="81.75" customHeight="1" x14ac:dyDescent="0.2">
      <c r="B33" s="330"/>
      <c r="C33" s="331"/>
      <c r="D33" s="331"/>
      <c r="E33" s="331"/>
      <c r="F33" s="332"/>
      <c r="G33" s="3" t="s">
        <v>230</v>
      </c>
      <c r="H33" s="4"/>
      <c r="I33" s="4"/>
      <c r="K33" s="276"/>
    </row>
    <row r="34" spans="2:11" x14ac:dyDescent="0.2">
      <c r="B34" s="333"/>
      <c r="C34" s="334"/>
      <c r="D34" s="334"/>
      <c r="E34" s="334"/>
      <c r="F34" s="334"/>
      <c r="G34" s="335"/>
      <c r="H34" s="335"/>
      <c r="I34" s="336"/>
      <c r="K34" s="276"/>
    </row>
  </sheetData>
  <mergeCells count="17">
    <mergeCell ref="G19:I19"/>
    <mergeCell ref="B2:I2"/>
    <mergeCell ref="G27:I27"/>
    <mergeCell ref="G28:I28"/>
    <mergeCell ref="G29:I29"/>
    <mergeCell ref="B4:C4"/>
    <mergeCell ref="D4:E4"/>
    <mergeCell ref="H5:I6"/>
    <mergeCell ref="G9:I9"/>
    <mergeCell ref="H4:I4"/>
    <mergeCell ref="B5:C5"/>
    <mergeCell ref="D5:E5"/>
    <mergeCell ref="B6:C6"/>
    <mergeCell ref="G10:I10"/>
    <mergeCell ref="G11:I11"/>
    <mergeCell ref="G20:I20"/>
    <mergeCell ref="G18:I18"/>
  </mergeCells>
  <phoneticPr fontId="5" type="noConversion"/>
  <dataValidations xWindow="616" yWindow="635" count="2">
    <dataValidation allowBlank="1" showInputMessage="1" showErrorMessage="1" prompt="Indiquez tous les enseignements tirés des résultats de l'autodiagnostic" sqref="G10:I10 G19:I19 G28:I28"/>
    <dataValidation allowBlank="1" showInputMessage="1" showErrorMessage="1" prompt="Indiquez brièvement le plan d'action prioritaire : objectifs, pilotage et planning" sqref="G22:G24 G13:G15 G31:G33"/>
  </dataValidations>
  <printOptions horizontalCentered="1"/>
  <pageMargins left="0.31496062992125984" right="0.31496062992125984" top="0.59055118110236227" bottom="0.55118110236220474" header="0.31496062992125984" footer="0.31496062992125984"/>
  <pageSetup paperSize="9" orientation="landscape" r:id="rId1"/>
  <headerFooter alignWithMargins="0">
    <oddHeader>&amp;L&amp;"Arial Narrow,Normal"&amp;8 UTC  - Master Qualité -  www.utc.fr/master-qualite &amp;C&amp;"Arial Narrow,Normal"&amp;8Onglet : &amp;A&amp;R&amp;"Arial Narrow,Normal"&amp;8Fichier : &amp;F</oddHeader>
    <oddFooter>&amp;L&amp;"Arial Narrow,Normal"&amp;8Version de novembre 2017&amp;C&amp;"Arial Narrow,Normal"&amp;8©2017 : Master 2 Qualité et Performance dans les Organisations&amp;R&amp;"Arial Narrow,Normal"&amp;8&amp;P/&amp;N</oddFooter>
  </headerFooter>
  <rowBreaks count="2" manualBreakCount="2">
    <brk id="15" max="16383" man="1"/>
    <brk id="2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enableFormatConditionsCalculation="0">
    <tabColor rgb="FFFCD4D6"/>
    <pageSetUpPr fitToPage="1"/>
  </sheetPr>
  <dimension ref="A1:AC36"/>
  <sheetViews>
    <sheetView zoomScale="110" zoomScaleNormal="110" zoomScaleSheetLayoutView="40" workbookViewId="0">
      <selection activeCell="H2" sqref="H2"/>
    </sheetView>
  </sheetViews>
  <sheetFormatPr baseColWidth="10" defaultColWidth="11.5" defaultRowHeight="15" x14ac:dyDescent="0.2"/>
  <cols>
    <col min="1" max="1" width="9.1640625" style="238" customWidth="1"/>
    <col min="2" max="2" width="11" style="238" customWidth="1"/>
    <col min="3" max="3" width="18" style="238" customWidth="1"/>
    <col min="4" max="4" width="19.1640625" style="238" customWidth="1"/>
    <col min="5" max="5" width="9.83203125" style="238" customWidth="1"/>
    <col min="6" max="6" width="22.1640625" style="238" customWidth="1"/>
    <col min="7" max="7" width="1.1640625" style="238" customWidth="1"/>
    <col min="8" max="8" width="29.33203125" style="238" customWidth="1"/>
    <col min="9" max="11" width="11.5" style="238" customWidth="1"/>
    <col min="12" max="29" width="11.5" style="238"/>
    <col min="30" max="16384" width="11.5" style="130"/>
  </cols>
  <sheetData>
    <row r="1" spans="1:29" s="275" customFormat="1" x14ac:dyDescent="0.2">
      <c r="A1" s="45" t="str">
        <f>INFORMATION!A1</f>
        <v>Document basé sur la norme NF EN 62198</v>
      </c>
      <c r="B1" s="46"/>
      <c r="C1" s="47"/>
      <c r="D1" s="47"/>
      <c r="E1" s="47"/>
      <c r="F1" s="48" t="s">
        <v>191</v>
      </c>
      <c r="G1" s="249"/>
      <c r="H1" s="273"/>
      <c r="I1" s="249"/>
      <c r="J1" s="249"/>
      <c r="K1" s="249"/>
      <c r="L1" s="274"/>
      <c r="M1" s="274"/>
      <c r="N1" s="274"/>
      <c r="O1" s="274"/>
      <c r="P1" s="274"/>
      <c r="Q1" s="274"/>
      <c r="R1" s="274"/>
      <c r="S1" s="274"/>
      <c r="T1" s="274"/>
      <c r="U1" s="274"/>
      <c r="V1" s="274"/>
      <c r="W1" s="274"/>
      <c r="X1" s="274"/>
      <c r="Y1" s="274"/>
      <c r="Z1" s="274"/>
      <c r="AA1" s="274"/>
      <c r="AB1" s="274"/>
      <c r="AC1" s="274"/>
    </row>
    <row r="2" spans="1:29" ht="24.75" customHeight="1" x14ac:dyDescent="0.2">
      <c r="A2" s="478" t="s">
        <v>136</v>
      </c>
      <c r="B2" s="478"/>
      <c r="C2" s="479"/>
      <c r="D2" s="479"/>
      <c r="E2" s="479"/>
      <c r="F2" s="479"/>
      <c r="G2" s="249"/>
      <c r="H2" s="273"/>
      <c r="I2" s="249"/>
      <c r="J2" s="249"/>
      <c r="K2" s="249"/>
    </row>
    <row r="3" spans="1:29" ht="24.75" customHeight="1" x14ac:dyDescent="0.2">
      <c r="A3" s="480" t="str">
        <f>"- LA QUALITÉ POUR PERFORMER -"</f>
        <v>- LA QUALITÉ POUR PERFORMER -</v>
      </c>
      <c r="B3" s="480"/>
      <c r="C3" s="480"/>
      <c r="D3" s="480"/>
      <c r="E3" s="480"/>
      <c r="F3" s="480"/>
      <c r="G3" s="249"/>
      <c r="H3" s="273"/>
      <c r="I3" s="249"/>
      <c r="J3" s="249"/>
      <c r="K3" s="249"/>
    </row>
    <row r="4" spans="1:29" x14ac:dyDescent="0.2">
      <c r="A4" s="687" t="s">
        <v>384</v>
      </c>
      <c r="B4" s="688"/>
      <c r="C4" s="689"/>
      <c r="D4" s="689"/>
      <c r="E4" s="689"/>
      <c r="F4" s="690"/>
      <c r="H4" s="276"/>
    </row>
    <row r="5" spans="1:29" x14ac:dyDescent="0.2">
      <c r="A5" s="691" t="s">
        <v>168</v>
      </c>
      <c r="B5" s="691"/>
      <c r="C5" s="691"/>
      <c r="D5" s="691" t="s">
        <v>192</v>
      </c>
      <c r="E5" s="691"/>
      <c r="F5" s="691"/>
      <c r="H5" s="276"/>
    </row>
    <row r="6" spans="1:29" x14ac:dyDescent="0.2">
      <c r="A6" s="692" t="str">
        <f>IFERROR(A33+364,"Date de la déclaration + 1 an")</f>
        <v>Date de la déclaration + 1 an</v>
      </c>
      <c r="B6" s="693"/>
      <c r="C6" s="693"/>
      <c r="D6" s="694" t="str">
        <f>IF(A33="","remplir la cellule de date de la déclaration (onglet ISO 17050)",IF(ISERROR(YEAR(A33)),"date de la déclaration invalide",CONCATENATE("Autodeclaration_ISO_17050_sur_la_NF_S99-170_en_",YEAR(A33),"_",MONTH(A33),"_",DAY(A33))))</f>
        <v>date de la déclaration invalide</v>
      </c>
      <c r="E6" s="694"/>
      <c r="F6" s="694"/>
      <c r="H6" s="276"/>
    </row>
    <row r="7" spans="1:29" x14ac:dyDescent="0.2">
      <c r="A7" s="695" t="s">
        <v>385</v>
      </c>
      <c r="B7" s="695"/>
      <c r="C7" s="696"/>
      <c r="D7" s="696"/>
      <c r="E7" s="696"/>
      <c r="F7" s="696"/>
      <c r="H7" s="276"/>
    </row>
    <row r="8" spans="1:29" ht="45" customHeight="1" x14ac:dyDescent="0.2">
      <c r="A8" s="697" t="str">
        <f>INFORMATION!D7</f>
        <v>Nom de l'établissement / entreprise / service...</v>
      </c>
      <c r="B8" s="697"/>
      <c r="C8" s="698"/>
      <c r="D8" s="698"/>
      <c r="E8" s="698"/>
      <c r="F8" s="698"/>
      <c r="H8" s="276"/>
    </row>
    <row r="9" spans="1:29" ht="38.25" customHeight="1" x14ac:dyDescent="0.2">
      <c r="A9" s="699" t="s">
        <v>227</v>
      </c>
      <c r="B9" s="699"/>
      <c r="C9" s="700"/>
      <c r="D9" s="700"/>
      <c r="E9" s="700"/>
      <c r="F9" s="700"/>
      <c r="H9" s="276"/>
    </row>
    <row r="10" spans="1:29" ht="38.25" customHeight="1" x14ac:dyDescent="0.2">
      <c r="A10" s="699" t="s">
        <v>169</v>
      </c>
      <c r="B10" s="699"/>
      <c r="C10" s="700"/>
      <c r="D10" s="700"/>
      <c r="E10" s="700"/>
      <c r="F10" s="700"/>
      <c r="H10" s="276"/>
    </row>
    <row r="11" spans="1:29" ht="30.75" customHeight="1" x14ac:dyDescent="0.2">
      <c r="A11" s="701" t="s">
        <v>386</v>
      </c>
      <c r="B11" s="702"/>
      <c r="C11" s="702"/>
      <c r="D11" s="702"/>
      <c r="E11" s="62" t="s">
        <v>170</v>
      </c>
      <c r="F11" s="63" t="s">
        <v>193</v>
      </c>
      <c r="H11" s="276"/>
    </row>
    <row r="12" spans="1:29" ht="25.5" customHeight="1" x14ac:dyDescent="0.2">
      <c r="A12" s="685" t="str">
        <f>Résultats!B33</f>
        <v>Niveau moyen sur l'ensemble des recommandations</v>
      </c>
      <c r="B12" s="686"/>
      <c r="C12" s="686"/>
      <c r="D12" s="686"/>
      <c r="E12" s="49" t="e">
        <f>Résultats!H33</f>
        <v>#VALUE!</v>
      </c>
      <c r="F12" s="50" t="str">
        <f>IF(Résultats!$G$33=INFORMATION!$G$23,Résultats!$G$33,"Non déclarable")</f>
        <v>Non déclarable</v>
      </c>
      <c r="H12" s="276"/>
    </row>
    <row r="13" spans="1:29" x14ac:dyDescent="0.2">
      <c r="A13" s="51" t="str">
        <f>Résultats!B34</f>
        <v>P1</v>
      </c>
      <c r="B13" s="52" t="str">
        <f>Résultats!C34</f>
        <v>Processus Pilotage</v>
      </c>
      <c r="C13" s="53"/>
      <c r="D13" s="53"/>
      <c r="E13" s="54" t="str">
        <f>Résultats!H34</f>
        <v>NC</v>
      </c>
      <c r="F13" s="55" t="str">
        <f>IF(Résultats!$F$34=INFORMATION!$G$23,Résultats!F34,"Non déclarable")</f>
        <v>Non déclarable</v>
      </c>
      <c r="H13" s="276"/>
    </row>
    <row r="14" spans="1:29" x14ac:dyDescent="0.2">
      <c r="A14" s="23" t="str">
        <f>Résultats!B39</f>
        <v>P2</v>
      </c>
      <c r="B14" s="24" t="str">
        <f>Résultats!C39</f>
        <v>Processus Réalisation</v>
      </c>
      <c r="C14" s="25"/>
      <c r="D14" s="25"/>
      <c r="E14" s="26" t="str">
        <f>Résultats!H39</f>
        <v>NC</v>
      </c>
      <c r="F14" s="27" t="str">
        <f>IF(Résultats!$F$39=INFORMATION!$G$23,Résultats!$F$39,"Non déclarable")</f>
        <v>Non déclarable</v>
      </c>
      <c r="H14" s="276"/>
    </row>
    <row r="15" spans="1:29" x14ac:dyDescent="0.2">
      <c r="A15" s="56" t="str">
        <f>Résultats!B44</f>
        <v>P3</v>
      </c>
      <c r="B15" s="57" t="str">
        <f>Résultats!C44</f>
        <v>Processus Support</v>
      </c>
      <c r="C15" s="58"/>
      <c r="D15" s="58"/>
      <c r="E15" s="59" t="str">
        <f>Résultats!H44</f>
        <v>NC</v>
      </c>
      <c r="F15" s="60" t="str">
        <f>IF(Résultats!$F$44=INFORMATION!$G$23,Résultats!$F$44,"Non déclarable")</f>
        <v>Non déclarable</v>
      </c>
      <c r="H15" s="276"/>
    </row>
    <row r="16" spans="1:29" ht="6.75" customHeight="1" x14ac:dyDescent="0.2">
      <c r="A16" s="649"/>
      <c r="B16" s="650"/>
      <c r="C16" s="651"/>
      <c r="D16" s="651"/>
      <c r="E16" s="651"/>
      <c r="F16" s="652"/>
      <c r="H16" s="276"/>
    </row>
    <row r="17" spans="1:8" ht="6.75" customHeight="1" x14ac:dyDescent="0.2">
      <c r="A17" s="653"/>
      <c r="B17" s="654"/>
      <c r="C17" s="655"/>
      <c r="D17" s="655"/>
      <c r="E17" s="655"/>
      <c r="F17" s="656"/>
      <c r="H17" s="276"/>
    </row>
    <row r="18" spans="1:8" ht="17.25" customHeight="1" x14ac:dyDescent="0.2">
      <c r="A18" s="681" t="s">
        <v>215</v>
      </c>
      <c r="B18" s="682"/>
      <c r="C18" s="683"/>
      <c r="D18" s="683"/>
      <c r="E18" s="683"/>
      <c r="F18" s="684"/>
      <c r="H18" s="276"/>
    </row>
    <row r="19" spans="1:8" x14ac:dyDescent="0.2">
      <c r="A19" s="653" t="s">
        <v>216</v>
      </c>
      <c r="B19" s="654"/>
      <c r="C19" s="655"/>
      <c r="D19" s="655"/>
      <c r="E19" s="655"/>
      <c r="F19" s="656"/>
      <c r="H19" s="276"/>
    </row>
    <row r="20" spans="1:8" x14ac:dyDescent="0.2">
      <c r="A20" s="657" t="s">
        <v>171</v>
      </c>
      <c r="B20" s="658"/>
      <c r="C20" s="658"/>
      <c r="D20" s="659" t="s">
        <v>172</v>
      </c>
      <c r="E20" s="660"/>
      <c r="F20" s="661"/>
      <c r="H20" s="276"/>
    </row>
    <row r="21" spans="1:8" ht="47.25" customHeight="1" x14ac:dyDescent="0.2">
      <c r="A21" s="662" t="s">
        <v>194</v>
      </c>
      <c r="B21" s="663"/>
      <c r="C21" s="663"/>
      <c r="D21" s="664" t="s">
        <v>173</v>
      </c>
      <c r="E21" s="665"/>
      <c r="F21" s="666"/>
      <c r="H21" s="276"/>
    </row>
    <row r="22" spans="1:8" ht="47.25" customHeight="1" x14ac:dyDescent="0.2">
      <c r="A22" s="667" t="s">
        <v>174</v>
      </c>
      <c r="B22" s="668"/>
      <c r="C22" s="668"/>
      <c r="D22" s="669" t="s">
        <v>175</v>
      </c>
      <c r="E22" s="669"/>
      <c r="F22" s="670"/>
      <c r="H22" s="276"/>
    </row>
    <row r="23" spans="1:8" ht="4.5" customHeight="1" x14ac:dyDescent="0.2">
      <c r="A23" s="21"/>
      <c r="B23" s="21"/>
      <c r="C23" s="22"/>
      <c r="D23" s="22"/>
      <c r="E23" s="22"/>
      <c r="F23" s="22"/>
      <c r="H23" s="276"/>
    </row>
    <row r="24" spans="1:8" x14ac:dyDescent="0.2">
      <c r="A24" s="671" t="s">
        <v>176</v>
      </c>
      <c r="B24" s="672"/>
      <c r="C24" s="672"/>
      <c r="D24" s="673"/>
      <c r="E24" s="673"/>
      <c r="F24" s="674"/>
      <c r="H24" s="276"/>
    </row>
    <row r="25" spans="1:8" ht="18" customHeight="1" x14ac:dyDescent="0.2">
      <c r="A25" s="28" t="s">
        <v>177</v>
      </c>
      <c r="B25" s="29"/>
      <c r="C25" s="30"/>
      <c r="D25" s="28" t="s">
        <v>178</v>
      </c>
      <c r="E25" s="30"/>
      <c r="F25" s="31"/>
      <c r="H25" s="276"/>
    </row>
    <row r="26" spans="1:8" ht="18" customHeight="1" x14ac:dyDescent="0.2">
      <c r="A26" s="675" t="s">
        <v>179</v>
      </c>
      <c r="B26" s="676"/>
      <c r="C26" s="677"/>
      <c r="D26" s="678" t="str">
        <f>INFORMATION!D7</f>
        <v>Nom de l'établissement / entreprise / service...</v>
      </c>
      <c r="E26" s="679"/>
      <c r="F26" s="680"/>
      <c r="H26" s="276"/>
    </row>
    <row r="27" spans="1:8" ht="18" customHeight="1" x14ac:dyDescent="0.2">
      <c r="A27" s="28" t="s">
        <v>180</v>
      </c>
      <c r="B27" s="29"/>
      <c r="C27" s="30"/>
      <c r="D27" s="28" t="s">
        <v>180</v>
      </c>
      <c r="E27" s="30"/>
      <c r="F27" s="31"/>
      <c r="H27" s="276"/>
    </row>
    <row r="28" spans="1:8" ht="18" customHeight="1" x14ac:dyDescent="0.2">
      <c r="A28" s="641" t="s">
        <v>181</v>
      </c>
      <c r="B28" s="643"/>
      <c r="C28" s="643"/>
      <c r="D28" s="646" t="str">
        <f>INFORMATION!D8</f>
        <v>NOM et Prénom du Responsable Qualité</v>
      </c>
      <c r="E28" s="647"/>
      <c r="F28" s="648"/>
      <c r="H28" s="276"/>
    </row>
    <row r="29" spans="1:8" ht="30.75" customHeight="1" x14ac:dyDescent="0.2">
      <c r="A29" s="631" t="s">
        <v>182</v>
      </c>
      <c r="B29" s="632"/>
      <c r="C29" s="632"/>
      <c r="D29" s="633" t="s">
        <v>183</v>
      </c>
      <c r="E29" s="634"/>
      <c r="F29" s="635"/>
      <c r="H29" s="276"/>
    </row>
    <row r="30" spans="1:8" ht="30.75" customHeight="1" x14ac:dyDescent="0.2">
      <c r="A30" s="636" t="s">
        <v>184</v>
      </c>
      <c r="B30" s="637"/>
      <c r="C30" s="637"/>
      <c r="D30" s="638" t="s">
        <v>185</v>
      </c>
      <c r="E30" s="639"/>
      <c r="F30" s="640"/>
      <c r="H30" s="276"/>
    </row>
    <row r="31" spans="1:8" ht="18" customHeight="1" x14ac:dyDescent="0.2">
      <c r="A31" s="641" t="s">
        <v>186</v>
      </c>
      <c r="B31" s="642"/>
      <c r="C31" s="643"/>
      <c r="D31" s="644" t="str">
        <f>INFORMATION!$D$9</f>
        <v>Email :</v>
      </c>
      <c r="E31" s="645"/>
      <c r="F31" s="32" t="str">
        <f>INFORMATION!$H$9</f>
        <v>Tél :</v>
      </c>
      <c r="H31" s="276"/>
    </row>
    <row r="32" spans="1:8" ht="18" customHeight="1" x14ac:dyDescent="0.2">
      <c r="A32" s="33" t="s">
        <v>187</v>
      </c>
      <c r="B32" s="34"/>
      <c r="C32" s="35"/>
      <c r="D32" s="33" t="s">
        <v>188</v>
      </c>
      <c r="E32" s="34"/>
      <c r="F32" s="36"/>
      <c r="H32" s="276"/>
    </row>
    <row r="33" spans="1:8" ht="29.25" customHeight="1" x14ac:dyDescent="0.2">
      <c r="A33" s="629" t="s">
        <v>189</v>
      </c>
      <c r="B33" s="630"/>
      <c r="C33" s="630"/>
      <c r="D33" s="37" t="str">
        <f>IF(Recommandations!$D$4="","pas de date d'évaluation pour l'instant",Recommandations!$D$4)</f>
        <v>pas de date d'évaluation pour l'instant</v>
      </c>
      <c r="E33" s="38"/>
      <c r="F33" s="39"/>
      <c r="H33" s="276"/>
    </row>
    <row r="34" spans="1:8" ht="18" customHeight="1" x14ac:dyDescent="0.2">
      <c r="A34" s="277" t="s">
        <v>190</v>
      </c>
      <c r="B34" s="278"/>
      <c r="C34" s="279"/>
      <c r="D34" s="277" t="s">
        <v>190</v>
      </c>
      <c r="E34" s="280"/>
      <c r="F34" s="281"/>
      <c r="H34" s="276"/>
    </row>
    <row r="35" spans="1:8" ht="18" customHeight="1" x14ac:dyDescent="0.2">
      <c r="A35" s="40"/>
      <c r="B35" s="41"/>
      <c r="C35" s="41"/>
      <c r="D35" s="42"/>
      <c r="E35" s="43"/>
      <c r="F35" s="44"/>
      <c r="H35" s="276"/>
    </row>
    <row r="36" spans="1:8" ht="6" customHeight="1" x14ac:dyDescent="0.2">
      <c r="H36" s="276"/>
    </row>
  </sheetData>
  <mergeCells count="35">
    <mergeCell ref="A12:D12"/>
    <mergeCell ref="A2:F2"/>
    <mergeCell ref="A4:F4"/>
    <mergeCell ref="A5:C5"/>
    <mergeCell ref="D5:F5"/>
    <mergeCell ref="A6:C6"/>
    <mergeCell ref="D6:F6"/>
    <mergeCell ref="A7:F7"/>
    <mergeCell ref="A8:F8"/>
    <mergeCell ref="A9:F9"/>
    <mergeCell ref="A10:F10"/>
    <mergeCell ref="A11:D11"/>
    <mergeCell ref="A3:F3"/>
    <mergeCell ref="A28:C28"/>
    <mergeCell ref="D28:F28"/>
    <mergeCell ref="A16:F16"/>
    <mergeCell ref="A17:F17"/>
    <mergeCell ref="A20:C20"/>
    <mergeCell ref="D20:F20"/>
    <mergeCell ref="A21:C21"/>
    <mergeCell ref="D21:F21"/>
    <mergeCell ref="A22:C22"/>
    <mergeCell ref="D22:F22"/>
    <mergeCell ref="A24:F24"/>
    <mergeCell ref="A26:C26"/>
    <mergeCell ref="D26:F26"/>
    <mergeCell ref="A18:F18"/>
    <mergeCell ref="A19:F19"/>
    <mergeCell ref="A33:C33"/>
    <mergeCell ref="A29:C29"/>
    <mergeCell ref="D29:F29"/>
    <mergeCell ref="A30:C30"/>
    <mergeCell ref="D30:F30"/>
    <mergeCell ref="A31:C31"/>
    <mergeCell ref="D31:E31"/>
  </mergeCells>
  <dataValidations count="10">
    <dataValidation allowBlank="1" showInputMessage="1" showErrorMessage="1" prompt="Modifier les contenus bleus et mettre ensuite en noir : _x000a_Enregistrements qualité : indiquez ceux que vous mettrez à disposition d'un auditeur. Il peut s'agir des onglets imprimés et signés de ce fichier d'autodiagnostic" sqref="D21:F21"/>
    <dataValidation allowBlank="1" showInputMessage="1" showErrorMessage="1" prompt="Autre document d'appui : Mettre ici, et en noir, tout autre document d'appui éventuel pour cette déclaration" sqref="D22:F22"/>
    <dataValidation allowBlank="1" showInputMessage="1" showErrorMessage="1" prompt="Indiquer les NOM et Prénom de la personne indépendante" sqref="A26:C26"/>
    <dataValidation allowBlank="1" showInputMessage="1" showErrorMessage="1" prompt="Organisme de la personne indépendante" sqref="A28:C28"/>
    <dataValidation allowBlank="1" showInputMessage="1" showErrorMessage="1" prompt="Adresse complète de l'organisme de la personne indépendante" sqref="A29:C29"/>
    <dataValidation allowBlank="1" showInputMessage="1" showErrorMessage="1" prompt="Code postal - Ville - Pays de l'organisme de la personne indépendante" sqref="A30:C30"/>
    <dataValidation allowBlank="1" showInputMessage="1" showErrorMessage="1" prompt="Tél et email de la personne indépendante" sqref="A31:C31"/>
    <dataValidation allowBlank="1" showInputMessage="1" showErrorMessage="1" prompt="Mettre la date de signature par la personne compétente" sqref="A33"/>
    <dataValidation allowBlank="1" showInputMessage="1" showErrorMessage="1" prompt="Adresse complète de l'Exploitant des dispositifs médicaux" sqref="D29:F29"/>
    <dataValidation allowBlank="1" showInputMessage="1" showErrorMessage="1" prompt="Code postal - Ville - Pays de l'Exploitant" sqref="D30:F30"/>
  </dataValidations>
  <pageMargins left="0.70866141732283472" right="0.70866141732283472" top="0.74803149606299213" bottom="0.74803149606299213" header="0.31496062992125984" footer="0.31496062992125984"/>
  <pageSetup paperSize="9" scale="96" orientation="portrait" r:id="rId1"/>
  <headerFooter>
    <oddHeader>&amp;L&amp;"Arial Narrow,Normal"&amp;8 UTC  - Master Qualité -  www.utc.fr/master-qualite &amp;C&amp;"Arial Narrow,Normal"&amp;8Onglet : &amp;A&amp;R&amp;"Arial Narrow,Normal"&amp;8Fichier : &amp;F</oddHeader>
    <oddFooter>&amp;L&amp;"Arial Narrow,Normal"&amp;8Version de novembre 2017&amp;C&amp;"Arial Narrow,Normal"&amp;8©2017 : Master 2 Qualité et Performance dans les Organisations&amp;R&amp;"Arial Narrow,Normal"&amp;8&amp;P/&amp;N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6</vt:i4>
      </vt:variant>
    </vt:vector>
  </HeadingPairs>
  <TitlesOfParts>
    <vt:vector size="6" baseType="lpstr">
      <vt:lpstr>INFORMATION</vt:lpstr>
      <vt:lpstr>Conseils</vt:lpstr>
      <vt:lpstr>Recommandations</vt:lpstr>
      <vt:lpstr>Résultats</vt:lpstr>
      <vt:lpstr>Détaillé</vt:lpstr>
      <vt:lpstr>Déclaration</vt:lpstr>
    </vt:vector>
  </TitlesOfParts>
  <Company>UTC_Master QPO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Outil d'autodiagnostique NF EN 62198</dc:title>
  <dc:creator>ARAÚJO DA SILVA Camila;MAILLARD Caroline;SMIRANI Meriem;G. FARGES</dc:creator>
  <cp:keywords>SMR Projets</cp:keywords>
  <cp:lastModifiedBy>© Gilbert Farges</cp:lastModifiedBy>
  <cp:lastPrinted>2018-01-22T10:26:33Z</cp:lastPrinted>
  <dcterms:created xsi:type="dcterms:W3CDTF">2013-11-15T16:22:47Z</dcterms:created>
  <dcterms:modified xsi:type="dcterms:W3CDTF">2021-06-14T14:07:44Z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aaada7f8-a764-4552-8af1-08237a8e2733</vt:lpwstr>
  </property>
</Properties>
</file>