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260" windowWidth="29460" windowHeight="19080" tabRatio="657" activeTab="0"/>
  </bookViews>
  <sheets>
    <sheet name="1) Contexte" sheetId="1" r:id="rId1"/>
    <sheet name="2) Grille d'appréciation" sheetId="2" r:id="rId2"/>
    <sheet name="3) Résultats" sheetId="3" r:id="rId3"/>
    <sheet name="4) Cartographie Processus" sheetId="4" r:id="rId4"/>
    <sheet name="5) Retour d'expérience" sheetId="5" r:id="rId5"/>
  </sheets>
  <externalReferences>
    <externalReference r:id="rId8"/>
  </externalReferences>
  <definedNames>
    <definedName name="CRITERIA">'[1]Données'!$A$2:$A$6</definedName>
    <definedName name="_xlnm.Print_Titles" localSheetId="1">'2) Grille d''appréciation'!$1:$2</definedName>
    <definedName name="_xlnm.Print_Titles" localSheetId="3">'4) Cartographie Processus'!$1:$6</definedName>
    <definedName name="_xlnm.Print_Area" localSheetId="1">'2) Grille d''appréciation'!$A$1:$E$70</definedName>
    <definedName name="_xlnm.Print_Area" localSheetId="2">'3) Résultats'!$A$1:$E$21</definedName>
    <definedName name="_xlnm.Print_Area" localSheetId="3">'4) Cartographie Processus'!$A$1:$D$56</definedName>
    <definedName name="_xlnm.Print_Area" localSheetId="4">'5) Retour d''expérience'!$A$1:$C$53</definedName>
  </definedNames>
  <calcPr fullCalcOnLoad="1"/>
</workbook>
</file>

<file path=xl/comments2.xml><?xml version="1.0" encoding="utf-8"?>
<comments xmlns="http://schemas.openxmlformats.org/spreadsheetml/2006/main">
  <authors>
    <author>TAMAMES</author>
  </authors>
  <commentList>
    <comment ref="Q8" authorId="0">
      <text>
        <r>
          <rPr>
            <b/>
            <sz val="9"/>
            <rFont val="Tahoma"/>
            <family val="2"/>
          </rPr>
          <t>poids attribué à chacune des affirmations en fonction du degré d'importance de l'obligation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<sst xmlns="http://schemas.openxmlformats.org/spreadsheetml/2006/main" count="228" uniqueCount="183">
  <si>
    <t>9. Observations libres :</t>
  </si>
  <si>
    <t>la réalisation du critère présente des points forts remarquables</t>
  </si>
  <si>
    <t>la réalisation du critère est normale, sans point fort remarquable</t>
  </si>
  <si>
    <t>Valeurs utilisées pour les cartographies</t>
  </si>
  <si>
    <t>Rédhibitoire</t>
  </si>
  <si>
    <t>Les résultats répondent à la problématique.</t>
  </si>
  <si>
    <t>Une synthèse est réalisée sous la forme d’un mémoire de thèse.</t>
  </si>
  <si>
    <t>Des relectures et corrections du manuscrit sont prévues avec les directeurs de thèse.</t>
  </si>
  <si>
    <t>Le rapport de thèse satisfait le doctorant et les encadrants.</t>
  </si>
  <si>
    <t>Le rapport de thèse validé est envoyé aux rapporteurs au jalon au préalable fixé.</t>
  </si>
  <si>
    <t>Une répétition de la soutenance orale est réalisée et commentées par l’équipe et autres personnes du domaine.</t>
  </si>
  <si>
    <t>Le diaporama de la soutenance correspond au manuscrit.</t>
  </si>
  <si>
    <t>La thèse est validée et diffusée.</t>
  </si>
  <si>
    <t>Le doctorant a des perspectives d’emploi dans son domaine d’étude.</t>
  </si>
  <si>
    <t>Les résultats sont appliqués et/ou poursuivis.</t>
  </si>
  <si>
    <t>Les axes et phases de recherche sont identifiés.</t>
  </si>
  <si>
    <t>Une révision périodique des objectifs est planifiée avec les directeurs de thèse.</t>
  </si>
  <si>
    <t>Le sujet est en relation avec les compétences et les motivations du futur doctorant et de l'encadrant.</t>
  </si>
  <si>
    <t>Le doctorant a réalisé une petite recherche documentaire sur le sujet scientifique et sur le contexte d'encadrement et les encadrants.</t>
  </si>
  <si>
    <t>Avant la thèse : estimer la cohésion potentielle doctorant/encadrant (étape1)</t>
  </si>
  <si>
    <t>Au début de la thèse  (1ère année) : Définir et planifier des objectifs (étape1)</t>
  </si>
  <si>
    <t>Au début de la thèse  (1ère année) : Estimer l’adéquation entre les ressources et le sujet de thèse (étape1)</t>
  </si>
  <si>
    <t>S'organiser (les réunions), valider les résultats (étape 2)</t>
  </si>
  <si>
    <t>Evaluer et communiquer les résultats (étape 2)</t>
  </si>
  <si>
    <t>Soutenir la thèse devant les pairs (étape 3)</t>
  </si>
  <si>
    <t>Valoriser les travaux réalisés et l'expérience professionnelle acquise (étape 3)</t>
  </si>
  <si>
    <r>
      <t>1.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0"/>
      </rPr>
      <t>Utilisez</t>
    </r>
    <r>
      <rPr>
        <sz val="10"/>
        <color indexed="8"/>
        <rFont val="Arial"/>
        <family val="0"/>
      </rPr>
      <t xml:space="preserve"> cet outil d’autodiagnostic simple et rapide en documentant les zones blanches</t>
    </r>
  </si>
  <si>
    <t>Evaluateurs</t>
  </si>
  <si>
    <t>1 : Prénom NOM, Fonction</t>
  </si>
  <si>
    <t>2 : Prénom NOM, Fonction</t>
  </si>
  <si>
    <t>3 : Prénom NOM, Fonction</t>
  </si>
  <si>
    <r>
      <t>3. L'emploi de la grille est compréhensible (</t>
    </r>
    <r>
      <rPr>
        <i/>
        <sz val="10"/>
        <color indexed="12"/>
        <rFont val="Arial"/>
        <family val="0"/>
      </rPr>
      <t>oui/non/suggestions...</t>
    </r>
    <r>
      <rPr>
        <sz val="10"/>
        <color indexed="12"/>
        <rFont val="Arial"/>
        <family val="0"/>
      </rPr>
      <t>) :</t>
    </r>
  </si>
  <si>
    <t xml:space="preserve"> Fiche de méta-données (1 page A4 en recto)</t>
  </si>
  <si>
    <t>Valeurs selon le choix</t>
  </si>
  <si>
    <t xml:space="preserve">Note </t>
  </si>
  <si>
    <t>Cotation (0 à 1)</t>
  </si>
  <si>
    <t>somme 
(0 à 1)</t>
  </si>
  <si>
    <t>Calcul automatique</t>
  </si>
  <si>
    <t>Moyenne</t>
  </si>
  <si>
    <t>Moy+ET</t>
  </si>
  <si>
    <t>Ecart-Type 
(ET)</t>
  </si>
  <si>
    <t>relative</t>
  </si>
  <si>
    <t>Mettre ici le nom de la spécialité ou de la mention....</t>
  </si>
  <si>
    <r>
      <t>2. Le temps consacré à la saisie de l’autodiagnostic est de (</t>
    </r>
    <r>
      <rPr>
        <i/>
        <sz val="10"/>
        <color indexed="12"/>
        <rFont val="Arial"/>
        <family val="0"/>
      </rPr>
      <t>mn ou heures</t>
    </r>
    <r>
      <rPr>
        <sz val="10"/>
        <color indexed="12"/>
        <rFont val="Arial"/>
        <family val="0"/>
      </rPr>
      <t>) :</t>
    </r>
  </si>
  <si>
    <t>Avertissement : toute zone blanche peut être remplie ou modifiée. Les données peuvent ensuite être utilisées dans d'autres onglets</t>
  </si>
  <si>
    <t>Calcul auto</t>
  </si>
  <si>
    <t>somme = 1 ?  =&gt;</t>
  </si>
  <si>
    <t>jour, mois, année de l'évaluation</t>
  </si>
  <si>
    <t>Signature :</t>
  </si>
  <si>
    <t>Autodiagnostic :</t>
  </si>
  <si>
    <r>
      <t>Pour Qui</t>
    </r>
    <r>
      <rPr>
        <sz val="10"/>
        <color indexed="8"/>
        <rFont val="Arial"/>
        <family val="0"/>
      </rPr>
      <t xml:space="preserve"> ? : </t>
    </r>
  </si>
  <si>
    <r>
      <t xml:space="preserve">Pour Quoi ? </t>
    </r>
    <r>
      <rPr>
        <sz val="10"/>
        <color indexed="8"/>
        <rFont val="Arial"/>
        <family val="0"/>
      </rPr>
      <t xml:space="preserve">: </t>
    </r>
  </si>
  <si>
    <t>5 : ...</t>
  </si>
  <si>
    <t>6 : ...</t>
  </si>
  <si>
    <t>7 : ...</t>
  </si>
  <si>
    <t>Scores</t>
  </si>
  <si>
    <t>l'évaluation</t>
  </si>
  <si>
    <t>de</t>
  </si>
  <si>
    <t> gilbert.farges@utc.fr </t>
  </si>
  <si>
    <t>pondération
item principal (O à 1)</t>
  </si>
  <si>
    <t>Exploitation :</t>
  </si>
  <si>
    <t>Amélioration :</t>
  </si>
  <si>
    <t>8 : ...</t>
  </si>
  <si>
    <t>Moy-ET</t>
  </si>
  <si>
    <t>...</t>
  </si>
  <si>
    <r>
      <t>A LIRE !...</t>
    </r>
    <r>
      <rPr>
        <b/>
        <sz val="10"/>
        <color indexed="8"/>
        <rFont val="Arial"/>
        <family val="0"/>
      </rPr>
      <t xml:space="preserve"> </t>
    </r>
  </si>
  <si>
    <r>
      <t>Comment  ? :</t>
    </r>
    <r>
      <rPr>
        <sz val="10"/>
        <color indexed="8"/>
        <rFont val="Arial"/>
        <family val="0"/>
      </rPr>
      <t xml:space="preserve"> </t>
    </r>
  </si>
  <si>
    <t>Non réalisé</t>
  </si>
  <si>
    <t>état du critère</t>
  </si>
  <si>
    <t>au sous-processus</t>
  </si>
  <si>
    <t>Note</t>
  </si>
  <si>
    <t>au processus</t>
  </si>
  <si>
    <t xml:space="preserve">Calcul automatique </t>
  </si>
  <si>
    <r>
      <t>4. Les priorités d’action sont identifiables (</t>
    </r>
    <r>
      <rPr>
        <i/>
        <sz val="10"/>
        <color indexed="12"/>
        <rFont val="Arial"/>
        <family val="0"/>
      </rPr>
      <t>oui/non/partiellement</t>
    </r>
    <r>
      <rPr>
        <sz val="10"/>
        <color indexed="12"/>
        <rFont val="Arial"/>
        <family val="0"/>
      </rPr>
      <t>) :</t>
    </r>
  </si>
  <si>
    <t>Choix à faire manuellement</t>
  </si>
  <si>
    <t>La somme des pondérations doit être =1</t>
  </si>
  <si>
    <t>La somme des pondérations doit être =1</t>
  </si>
  <si>
    <t>colonne modifiable (zones blanches)</t>
  </si>
  <si>
    <t>pondération
sous-processus (0 à 1)</t>
  </si>
  <si>
    <t>Calcul auto</t>
  </si>
  <si>
    <t>le critère n'est pas pris en compte</t>
  </si>
  <si>
    <r>
      <t>Faire "Copier" puis "</t>
    </r>
    <r>
      <rPr>
        <b/>
        <sz val="14"/>
        <color indexed="10"/>
        <rFont val="Arial"/>
        <family val="0"/>
      </rPr>
      <t xml:space="preserve">Collage spécial" "Valeurs" </t>
    </r>
    <r>
      <rPr>
        <b/>
        <sz val="14"/>
        <rFont val="Arial"/>
        <family val="2"/>
      </rPr>
      <t>avec les cellules rouges selon les acteurs 1 à 8</t>
    </r>
  </si>
  <si>
    <t> gilbert.farges@utc.fr </t>
  </si>
  <si>
    <r>
      <t>6. La communication au sein du service est améliorée (</t>
    </r>
    <r>
      <rPr>
        <i/>
        <sz val="10"/>
        <color indexed="12"/>
        <rFont val="Arial"/>
        <family val="0"/>
      </rPr>
      <t>oui/non/partiellement</t>
    </r>
    <r>
      <rPr>
        <sz val="10"/>
        <color indexed="12"/>
        <rFont val="Arial"/>
        <family val="0"/>
      </rPr>
      <t>) :</t>
    </r>
  </si>
  <si>
    <t>moyenne :</t>
  </si>
  <si>
    <t>la réalisation du critère présente de gros points faibles</t>
  </si>
  <si>
    <t>la réalisation du critère est excellente et améliorée continûment</t>
  </si>
  <si>
    <t>Points faibles</t>
  </si>
  <si>
    <t>Normal</t>
  </si>
  <si>
    <t>Points forts</t>
  </si>
  <si>
    <t>Pondérations : somme = 100% ? =&gt;</t>
  </si>
  <si>
    <t>Saisie :</t>
  </si>
  <si>
    <t>PROBLEME</t>
  </si>
  <si>
    <t>CAUSES</t>
  </si>
  <si>
    <t>CONSEQUENCES</t>
  </si>
  <si>
    <t>PROPOSITIONS</t>
  </si>
  <si>
    <t>Prénon NOM  du signataire</t>
  </si>
  <si>
    <t>score</t>
  </si>
  <si>
    <t>Merci d’avance pour votre contribution à l’avancement de la qualité dans nos pratiques professionnelles</t>
  </si>
  <si>
    <t>Utilisés dans les calculs 
(peuvent être modifiés avec prudence)</t>
  </si>
  <si>
    <t>A REMPLIR !... (Informations nécessaires pour élaborer les retours d'expériences. Elles resteront ANONYMES )</t>
  </si>
  <si>
    <t>Modes de preuve</t>
  </si>
  <si>
    <t>Observations</t>
  </si>
  <si>
    <t>Signature :</t>
  </si>
  <si>
    <t>Evaluations</t>
  </si>
  <si>
    <t>Fiche de synthèse globale des résultats de l'évaluation (1 page A4 en recto)</t>
  </si>
  <si>
    <t>Signature :</t>
  </si>
  <si>
    <t>Signature :</t>
  </si>
  <si>
    <t>4 : Prénom NOM, Fonction</t>
  </si>
  <si>
    <t>Liste des évaluateurs :</t>
  </si>
  <si>
    <t>Diffusez cet outil autour de vous si nécessaire</t>
  </si>
  <si>
    <t>Date :  </t>
  </si>
  <si>
    <t>Nom et Fonction du signataire :  </t>
  </si>
  <si>
    <r>
      <t>2.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0"/>
      </rPr>
      <t>Visualisez</t>
    </r>
    <r>
      <rPr>
        <sz val="10"/>
        <color indexed="8"/>
        <rFont val="Arial"/>
        <family val="0"/>
      </rPr>
      <t xml:space="preserve"> votre situation avec les onglets "cartographies" et </t>
    </r>
    <r>
      <rPr>
        <b/>
        <sz val="10"/>
        <color indexed="8"/>
        <rFont val="Arial"/>
        <family val="0"/>
      </rPr>
      <t>identifiez</t>
    </r>
    <r>
      <rPr>
        <sz val="10"/>
        <color indexed="8"/>
        <rFont val="Arial"/>
        <family val="0"/>
      </rPr>
      <t xml:space="preserve"> les améliorations nécessaires</t>
    </r>
  </si>
  <si>
    <r>
      <t>3.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0"/>
      </rPr>
      <t>Imprimez,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0"/>
      </rPr>
      <t>communiquez</t>
    </r>
    <r>
      <rPr>
        <sz val="10"/>
        <color indexed="8"/>
        <rFont val="Arial"/>
        <family val="0"/>
      </rPr>
      <t xml:space="preserve"> et </t>
    </r>
    <r>
      <rPr>
        <b/>
        <sz val="10"/>
        <color indexed="8"/>
        <rFont val="Arial"/>
        <family val="0"/>
      </rPr>
      <t>capitalisez</t>
    </r>
    <r>
      <rPr>
        <sz val="10"/>
        <color indexed="8"/>
        <rFont val="Arial"/>
        <family val="0"/>
      </rPr>
      <t xml:space="preserve"> les résultats dans votre système qualité</t>
    </r>
  </si>
  <si>
    <t>Résultats</t>
  </si>
  <si>
    <t>Légende : (peut être modifiée)</t>
  </si>
  <si>
    <t>Fiche de retour d'expérience (1 page A4 en recto)</t>
  </si>
  <si>
    <r>
      <t>5. L’autodiagnostic réalisé permet de progresser (</t>
    </r>
    <r>
      <rPr>
        <i/>
        <sz val="10"/>
        <color indexed="12"/>
        <rFont val="Arial"/>
        <family val="0"/>
      </rPr>
      <t>oui/non/partiellement</t>
    </r>
    <r>
      <rPr>
        <sz val="10"/>
        <color indexed="12"/>
        <rFont val="Arial"/>
        <family val="0"/>
      </rPr>
      <t>) :</t>
    </r>
  </si>
  <si>
    <t>Les directeurs de thèse ont validé les ressources matérielles (ex : types de logiciel…).</t>
  </si>
  <si>
    <t>Les exigences documentaires à livrer par le doctorant sont définies (présentation, rapport, articles…)</t>
  </si>
  <si>
    <t>Le doctorant possède les connaissances (a priori) pour utiliser le matériel.</t>
  </si>
  <si>
    <t>Le doctorant prend l’initiative d’une discussion, d’un débat sur le thème et sa recherche bibliographique avec les directeurs de thèse.</t>
  </si>
  <si>
    <t>L’environnement de travail a été visité et est adapté au sujet.</t>
  </si>
  <si>
    <t>Le sujet est clair, détaillé et documenté : le doctorant comprend les enjeux scientifiques, financiers, sociétaux et de future valorisation ainsi que les débouchés potentiels pour le doctorant.</t>
  </si>
  <si>
    <t>Le ou les encadrants ont une méthode de travail compatible avec la méthodologie souhaitée par le doctorant.</t>
  </si>
  <si>
    <t>Le doctorant s’est renseigné sur la vie sociale, la ville, la vie étudiante afin de vérifier que l’environnement lui est compatible.</t>
  </si>
  <si>
    <t>Les objectifs sont cohérents avec le sujet.</t>
  </si>
  <si>
    <t xml:space="preserve">Tous les objectifs ont des jalons de réalisation. </t>
  </si>
  <si>
    <t>Etape 1 : Elaborer et mettre en place le processus de thèse.</t>
  </si>
  <si>
    <t>MISSION PRINCIPALE DE l'AUTO-EVALUATION ou EVALUATION INTERNE :</t>
  </si>
  <si>
    <t>Plans d'action :</t>
  </si>
  <si>
    <t>Taux de véracité des processus</t>
  </si>
  <si>
    <r>
      <t>8. Je souhaite me situer par rapport à une moyenne nationale (</t>
    </r>
    <r>
      <rPr>
        <i/>
        <sz val="10"/>
        <color indexed="12"/>
        <rFont val="Arial"/>
        <family val="0"/>
      </rPr>
      <t>oui/non</t>
    </r>
    <r>
      <rPr>
        <sz val="10"/>
        <color indexed="12"/>
        <rFont val="Arial"/>
        <family val="0"/>
      </rPr>
      <t>) :</t>
    </r>
  </si>
  <si>
    <t xml:space="preserve"> Fiche d'évaluation (6 pages A4)</t>
  </si>
  <si>
    <t>CONFIDENTIALITE assurée pour un benchmarking : renvoyez votre fichier à gilbert.farges@utc.fr</t>
  </si>
  <si>
    <t>Excellent</t>
  </si>
  <si>
    <t>Formation :  </t>
  </si>
  <si>
    <t>Aider à progresser dans ses pratiques en recherche afin d'augmenter sa créativité intellectuelle et ses capacités opérationnelles</t>
  </si>
  <si>
    <t>OBJECTIF PRINCIPAL DE LA THESE  :</t>
  </si>
  <si>
    <t>7. Les améliorations souhaitées sur la grille d’évaluation sont :</t>
  </si>
  <si>
    <t>Echelle d'évaluation exploitée</t>
  </si>
  <si>
    <t xml:space="preserve">Les réunions avec l’équipe de recherche ont lieu régulièrement. </t>
  </si>
  <si>
    <t>Les comptes rendus de réunion d’avancement sont régulièrement réalisés par le doctorant.</t>
  </si>
  <si>
    <t xml:space="preserve">Suite aux résultats, des actions correctives sont mises en place lors des réunions : correction de la démarche, de la rédaction, approfondissement, élaboration de nouveaux axes… </t>
  </si>
  <si>
    <t>Les résultats sont comparés avec ceux des autres publications du domaine.</t>
  </si>
  <si>
    <t>Les résultats sont analysés et archivés périodiquement.</t>
  </si>
  <si>
    <t>Les directeurs de thèses vérifient et valident les résultats avec le doctorant.</t>
  </si>
  <si>
    <t>Les résultats sont protégés par la propriété intellectuelle et/ou par des brevets.</t>
  </si>
  <si>
    <t xml:space="preserve">Les coûts sont évalués et maîtrisés par un système clair. </t>
  </si>
  <si>
    <t>Des formations pour le doctorant sont prévues selon les besoins.</t>
  </si>
  <si>
    <t>Les documents de référence sont définis : i.e. une bibliographie est réalisée sur le sujet et validée par les encadrants.</t>
  </si>
  <si>
    <t>Un rapport initial de bibliographie est effectué.</t>
  </si>
  <si>
    <t>Des réunions sont prévues entre les directeurs de thèse et le doctorant : réunion d’avancement, réexamens des objectifs …</t>
  </si>
  <si>
    <t>Le plan d’expérience et les processus d'expérimentation sont validés et documentés (type rapport et/ou article).</t>
  </si>
  <si>
    <t>Une évaluation des démarches réalisées pendant la thèse est effectuée dans l’objectif d’y trouver des axes d’amélioration soit en terme de démarche soit en terme de recherche.</t>
  </si>
  <si>
    <t>Etape 2 : Réaliser la thèse</t>
  </si>
  <si>
    <t>La traçabilité des démarches et des résultats est faite minutieusement et accessible (par ordre chronologique par exemple).</t>
  </si>
  <si>
    <t>Les objectifs sont validés par le doctorant et les encadrants, et enregistrés.</t>
  </si>
  <si>
    <t>Le rôle de chacune des parties associées à la recherche est clairement défini.</t>
  </si>
  <si>
    <t>Le doctorant identifie, propose et dispose de l’ensemble du matériel nécessaire au bon déroulement de sa thèse.</t>
  </si>
  <si>
    <t>• Progresser dans la qualité en thèse ou post-doc au bénéfice des doctorants et des équipes de recherche</t>
  </si>
  <si>
    <t>• Tracer et capitaliser avant, pendant et après une thèse ou post-do, les améliorations dans les pratiques en recherche</t>
  </si>
  <si>
    <r>
      <t>1. L'outil d'autodiagnostic est exploitable dans mon contexte (</t>
    </r>
    <r>
      <rPr>
        <i/>
        <sz val="10"/>
        <color indexed="12"/>
        <rFont val="Arial"/>
        <family val="0"/>
      </rPr>
      <t>oui/non/partiellement</t>
    </r>
    <r>
      <rPr>
        <sz val="10"/>
        <color indexed="12"/>
        <rFont val="Arial"/>
        <family val="0"/>
      </rPr>
      <t>) :</t>
    </r>
  </si>
  <si>
    <t>Fiches de cartographies des évaluations sur les étapes et processus (1 page A4 en recto-verso)</t>
  </si>
  <si>
    <t>la réalisation du critère présente des points faibles rédhibitoires</t>
  </si>
  <si>
    <t>• Les doctorants, directeurs et encadrants en thèse ou post-doc cherchant à améliorer leurs pratiques et interactions</t>
  </si>
  <si>
    <t>somme = 1 ?  =&gt;</t>
  </si>
  <si>
    <r>
      <t xml:space="preserve">Grandes étapes </t>
    </r>
    <r>
      <rPr>
        <sz val="12"/>
        <rFont val="Arial"/>
        <family val="2"/>
      </rPr>
      <t>: moyennes et écarts-types des évaluations</t>
    </r>
  </si>
  <si>
    <t>Qualité dans les processus de Thèse (ou Post-Doc)</t>
  </si>
  <si>
    <r>
      <t xml:space="preserve">Scores moyens 
</t>
    </r>
    <r>
      <rPr>
        <b/>
        <sz val="12"/>
        <rFont val="Arial"/>
        <family val="2"/>
      </rPr>
      <t>des processus</t>
    </r>
  </si>
  <si>
    <r>
      <t xml:space="preserve">Scores moyens 
</t>
    </r>
    <r>
      <rPr>
        <b/>
        <sz val="12"/>
        <rFont val="Arial"/>
        <family val="2"/>
      </rPr>
      <t>des étapes</t>
    </r>
  </si>
  <si>
    <r>
      <t xml:space="preserve">Processus </t>
    </r>
    <r>
      <rPr>
        <sz val="12"/>
        <rFont val="Arial"/>
        <family val="2"/>
      </rPr>
      <t>: moyennes et écarts-types des évaluations</t>
    </r>
  </si>
  <si>
    <t>Produire des nouvelles connaissances originales et valorisables pour le doctorant et l'équipe de recherche</t>
  </si>
  <si>
    <t>Le doctorant est assidu et concentré pendant ses heures de travail.</t>
  </si>
  <si>
    <t>Le doctorant prend des initiatives qui sont validées par les encadrants.</t>
  </si>
  <si>
    <t>Le vocabulaire utilisé est adapté au domaine d’étude (ex : publications, présentations, oraux).</t>
  </si>
  <si>
    <t>Le doctorant sait expliquer son travail et ses difficultés à ses directeurs de thèse.</t>
  </si>
  <si>
    <t>Des articles écrit par le doctorant sont soumis (et validés).</t>
  </si>
  <si>
    <t>Le doctorant participe à des conférences pour y exposer ses travaux et agrandir son cercle de recherche.</t>
  </si>
  <si>
    <t>Le doctorant présente son travail devant son laboratoire au moins une fois par an afin d’avoir des retours d’expérience.</t>
  </si>
  <si>
    <t>Le travail est examiné régulièrement mais pas fréquemment par des tiers afin de proposer des améliorations.</t>
  </si>
  <si>
    <t>Etape 3 : Finaliser et valider la thèse</t>
  </si>
</sst>
</file>

<file path=xl/styles.xml><?xml version="1.0" encoding="utf-8"?>
<styleSheet xmlns="http://schemas.openxmlformats.org/spreadsheetml/2006/main">
  <numFmts count="4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0000"/>
    <numFmt numFmtId="189" formatCode="&quot;Vrai&quot;;&quot;Vrai&quot;;&quot;Faux&quot;"/>
    <numFmt numFmtId="190" formatCode="&quot;Actif&quot;;&quot;Actif&quot;;&quot;Inactif&quot;"/>
    <numFmt numFmtId="191" formatCode="0.0000%"/>
    <numFmt numFmtId="192" formatCode="0.0%"/>
    <numFmt numFmtId="193" formatCode="\C\r\i\t\.\ #0"/>
    <numFmt numFmtId="194" formatCode="0.0000"/>
    <numFmt numFmtId="195" formatCode="d\ mmmm\ yyyy"/>
    <numFmt numFmtId="196" formatCode="[$€-2]\ #,##0.00_);[Red]\([$€-2]\ #,##0.00\)"/>
    <numFmt numFmtId="197" formatCode="#,##0.00\ &quot;€&quot;"/>
    <numFmt numFmtId="198" formatCode="General"/>
    <numFmt numFmtId="199" formatCode="0%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10"/>
      <name val="Arial"/>
      <family val="0"/>
    </font>
    <font>
      <sz val="8"/>
      <name val="Verdana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sz val="18"/>
      <name val="Arial"/>
      <family val="0"/>
    </font>
    <font>
      <b/>
      <i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i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b/>
      <u val="single"/>
      <sz val="10"/>
      <name val="Arial"/>
      <family val="0"/>
    </font>
    <font>
      <b/>
      <sz val="12"/>
      <color indexed="10"/>
      <name val="Arial Narrow"/>
      <family val="0"/>
    </font>
    <font>
      <b/>
      <i/>
      <sz val="11"/>
      <color indexed="10"/>
      <name val="Arial"/>
      <family val="0"/>
    </font>
    <font>
      <b/>
      <sz val="11"/>
      <color indexed="12"/>
      <name val="Arial"/>
      <family val="0"/>
    </font>
    <font>
      <sz val="11"/>
      <color indexed="12"/>
      <name val="Arial"/>
      <family val="0"/>
    </font>
    <font>
      <b/>
      <sz val="11"/>
      <name val="Arial"/>
      <family val="0"/>
    </font>
    <font>
      <b/>
      <sz val="16"/>
      <color indexed="18"/>
      <name val="Arial"/>
      <family val="0"/>
    </font>
    <font>
      <b/>
      <sz val="16"/>
      <color indexed="9"/>
      <name val="Arial"/>
      <family val="0"/>
    </font>
    <font>
      <sz val="12"/>
      <name val="Verdana"/>
      <family val="2"/>
    </font>
    <font>
      <b/>
      <sz val="16"/>
      <name val="Arial"/>
      <family val="0"/>
    </font>
    <font>
      <b/>
      <i/>
      <sz val="12"/>
      <color indexed="10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sz val="9"/>
      <color indexed="12"/>
      <name val="Arial"/>
      <family val="0"/>
    </font>
    <font>
      <b/>
      <sz val="15"/>
      <color indexed="18"/>
      <name val="Arial"/>
      <family val="0"/>
    </font>
    <font>
      <b/>
      <sz val="10"/>
      <color indexed="9"/>
      <name val="Arial"/>
      <family val="0"/>
    </font>
    <font>
      <i/>
      <sz val="8"/>
      <color indexed="10"/>
      <name val="Arial"/>
      <family val="0"/>
    </font>
    <font>
      <sz val="11"/>
      <name val="Arial"/>
      <family val="0"/>
    </font>
    <font>
      <b/>
      <sz val="16"/>
      <color indexed="12"/>
      <name val="Arial"/>
      <family val="0"/>
    </font>
    <font>
      <i/>
      <sz val="12"/>
      <name val="Arial"/>
      <family val="0"/>
    </font>
    <font>
      <i/>
      <sz val="12"/>
      <color indexed="12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0"/>
    </font>
    <font>
      <sz val="18"/>
      <color indexed="8"/>
      <name val="Arial"/>
      <family val="0"/>
    </font>
    <font>
      <sz val="10"/>
      <color indexed="18"/>
      <name val="Arial"/>
      <family val="0"/>
    </font>
    <font>
      <sz val="18"/>
      <color indexed="18"/>
      <name val="Arial"/>
      <family val="2"/>
    </font>
    <font>
      <sz val="10"/>
      <name val="Geneva"/>
      <family val="0"/>
    </font>
    <font>
      <sz val="11"/>
      <color indexed="8"/>
      <name val="Arial"/>
      <family val="0"/>
    </font>
    <font>
      <sz val="18"/>
      <color indexed="32"/>
      <name val="Arial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6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" borderId="1" applyNumberFormat="0" applyAlignment="0" applyProtection="0"/>
    <xf numFmtId="0" fontId="53" fillId="0" borderId="2" applyNumberFormat="0" applyFill="0" applyAlignment="0" applyProtection="0"/>
    <xf numFmtId="0" fontId="0" fillId="4" borderId="3" applyNumberFormat="0" applyFont="0" applyAlignment="0" applyProtection="0"/>
    <xf numFmtId="0" fontId="54" fillId="3" borderId="1" applyNumberFormat="0" applyAlignment="0" applyProtection="0"/>
    <xf numFmtId="0" fontId="55" fillId="1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8" borderId="0" applyNumberFormat="0" applyBorder="0" applyAlignment="0" applyProtection="0"/>
    <xf numFmtId="9" fontId="0" fillId="0" borderId="0" applyFont="0" applyFill="0" applyBorder="0" applyAlignment="0" applyProtection="0"/>
    <xf numFmtId="0" fontId="57" fillId="15" borderId="0" applyNumberFormat="0" applyBorder="0" applyAlignment="0" applyProtection="0"/>
    <xf numFmtId="0" fontId="58" fillId="2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16" borderId="9" applyNumberFormat="0" applyAlignment="0" applyProtection="0"/>
  </cellStyleXfs>
  <cellXfs count="38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4" fillId="17" borderId="10" xfId="0" applyNumberFormat="1" applyFont="1" applyFill="1" applyBorder="1" applyAlignment="1">
      <alignment horizontal="center" vertical="center"/>
    </xf>
    <xf numFmtId="2" fontId="4" fillId="8" borderId="11" xfId="0" applyNumberFormat="1" applyFont="1" applyFill="1" applyBorder="1" applyAlignment="1">
      <alignment horizontal="center" vertical="center"/>
    </xf>
    <xf numFmtId="0" fontId="11" fillId="17" borderId="12" xfId="0" applyFont="1" applyFill="1" applyBorder="1" applyAlignment="1">
      <alignment horizontal="center" vertical="center" wrapText="1"/>
    </xf>
    <xf numFmtId="0" fontId="11" fillId="17" borderId="13" xfId="0" applyFont="1" applyFill="1" applyBorder="1" applyAlignment="1">
      <alignment vertical="center"/>
    </xf>
    <xf numFmtId="0" fontId="11" fillId="17" borderId="13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11" fillId="17" borderId="14" xfId="0" applyFont="1" applyFill="1" applyBorder="1" applyAlignment="1">
      <alignment horizontal="center" vertical="center" wrapText="1"/>
    </xf>
    <xf numFmtId="0" fontId="11" fillId="17" borderId="15" xfId="0" applyFont="1" applyFill="1" applyBorder="1" applyAlignment="1">
      <alignment vertical="center"/>
    </xf>
    <xf numFmtId="0" fontId="11" fillId="17" borderId="15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4" fillId="17" borderId="16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2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17" borderId="20" xfId="0" applyNumberFormat="1" applyFont="1" applyFill="1" applyBorder="1" applyAlignment="1">
      <alignment horizontal="center" vertical="center"/>
    </xf>
    <xf numFmtId="9" fontId="0" fillId="2" borderId="16" xfId="0" applyNumberFormat="1" applyFill="1" applyBorder="1" applyAlignment="1">
      <alignment horizontal="center" vertical="center"/>
    </xf>
    <xf numFmtId="9" fontId="3" fillId="2" borderId="21" xfId="0" applyNumberFormat="1" applyFont="1" applyFill="1" applyBorder="1" applyAlignment="1">
      <alignment horizontal="center" vertical="center"/>
    </xf>
    <xf numFmtId="2" fontId="4" fillId="17" borderId="11" xfId="0" applyNumberFormat="1" applyFont="1" applyFill="1" applyBorder="1" applyAlignment="1">
      <alignment horizontal="center" vertical="center" wrapText="1"/>
    </xf>
    <xf numFmtId="2" fontId="4" fillId="17" borderId="22" xfId="0" applyNumberFormat="1" applyFont="1" applyFill="1" applyBorder="1" applyAlignment="1">
      <alignment horizontal="center" vertical="center" wrapText="1"/>
    </xf>
    <xf numFmtId="2" fontId="4" fillId="17" borderId="20" xfId="0" applyNumberFormat="1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2" fontId="4" fillId="8" borderId="11" xfId="0" applyNumberFormat="1" applyFont="1" applyFill="1" applyBorder="1" applyAlignment="1">
      <alignment horizontal="center" vertical="center" wrapText="1"/>
    </xf>
    <xf numFmtId="2" fontId="4" fillId="8" borderId="22" xfId="0" applyNumberFormat="1" applyFont="1" applyFill="1" applyBorder="1" applyAlignment="1">
      <alignment horizontal="center" vertical="center" wrapText="1"/>
    </xf>
    <xf numFmtId="2" fontId="4" fillId="8" borderId="20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/>
    </xf>
    <xf numFmtId="0" fontId="0" fillId="2" borderId="16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9" fontId="0" fillId="0" borderId="0" xfId="0" applyNumberFormat="1" applyFill="1" applyAlignment="1">
      <alignment horizontal="center" vertical="center"/>
    </xf>
    <xf numFmtId="49" fontId="4" fillId="2" borderId="15" xfId="0" applyNumberFormat="1" applyFont="1" applyFill="1" applyBorder="1" applyAlignment="1">
      <alignment horizontal="left" vertical="center" wrapText="1" indent="1"/>
    </xf>
    <xf numFmtId="9" fontId="18" fillId="2" borderId="23" xfId="0" applyNumberFormat="1" applyFont="1" applyFill="1" applyBorder="1" applyAlignment="1">
      <alignment horizontal="left" vertical="center" indent="2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17" borderId="19" xfId="0" applyFill="1" applyBorder="1" applyAlignment="1">
      <alignment/>
    </xf>
    <xf numFmtId="0" fontId="3" fillId="17" borderId="17" xfId="0" applyFont="1" applyFill="1" applyBorder="1" applyAlignment="1">
      <alignment horizontal="left" vertical="center" indent="1"/>
    </xf>
    <xf numFmtId="0" fontId="0" fillId="17" borderId="18" xfId="0" applyFill="1" applyBorder="1" applyAlignment="1">
      <alignment/>
    </xf>
    <xf numFmtId="0" fontId="17" fillId="0" borderId="13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23" xfId="0" applyFont="1" applyFill="1" applyBorder="1" applyAlignment="1">
      <alignment horizontal="left" vertical="top"/>
    </xf>
    <xf numFmtId="0" fontId="17" fillId="0" borderId="21" xfId="0" applyFont="1" applyFill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17" borderId="18" xfId="0" applyFont="1" applyFill="1" applyBorder="1" applyAlignment="1">
      <alignment vertical="center"/>
    </xf>
    <xf numFmtId="0" fontId="0" fillId="17" borderId="19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21" fillId="17" borderId="17" xfId="0" applyFont="1" applyFill="1" applyBorder="1" applyAlignment="1">
      <alignment horizontal="left" vertical="center" indent="1"/>
    </xf>
    <xf numFmtId="0" fontId="23" fillId="8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vertical="center"/>
    </xf>
    <xf numFmtId="0" fontId="0" fillId="8" borderId="23" xfId="0" applyFont="1" applyFill="1" applyBorder="1" applyAlignment="1">
      <alignment vertical="center"/>
    </xf>
    <xf numFmtId="0" fontId="23" fillId="8" borderId="24" xfId="0" applyFont="1" applyFill="1" applyBorder="1" applyAlignment="1">
      <alignment horizontal="left" vertical="center"/>
    </xf>
    <xf numFmtId="0" fontId="0" fillId="8" borderId="0" xfId="0" applyFont="1" applyFill="1" applyBorder="1" applyAlignment="1">
      <alignment vertical="center"/>
    </xf>
    <xf numFmtId="0" fontId="0" fillId="8" borderId="21" xfId="0" applyFont="1" applyFill="1" applyBorder="1" applyAlignment="1">
      <alignment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/>
    </xf>
    <xf numFmtId="0" fontId="21" fillId="17" borderId="14" xfId="0" applyFont="1" applyFill="1" applyBorder="1" applyAlignment="1">
      <alignment vertical="center"/>
    </xf>
    <xf numFmtId="0" fontId="0" fillId="17" borderId="15" xfId="0" applyFont="1" applyFill="1" applyBorder="1" applyAlignment="1">
      <alignment vertical="center"/>
    </xf>
    <xf numFmtId="0" fontId="0" fillId="17" borderId="16" xfId="0" applyFont="1" applyFill="1" applyBorder="1" applyAlignment="1">
      <alignment vertical="center"/>
    </xf>
    <xf numFmtId="0" fontId="27" fillId="2" borderId="24" xfId="0" applyFont="1" applyFill="1" applyBorder="1" applyAlignment="1">
      <alignment horizontal="left" vertical="center" indent="1"/>
    </xf>
    <xf numFmtId="0" fontId="0" fillId="2" borderId="14" xfId="0" applyFont="1" applyFill="1" applyBorder="1" applyAlignment="1">
      <alignment vertical="center"/>
    </xf>
    <xf numFmtId="9" fontId="0" fillId="2" borderId="21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3" fillId="18" borderId="10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left" vertical="center" indent="1"/>
    </xf>
    <xf numFmtId="0" fontId="19" fillId="2" borderId="21" xfId="0" applyFont="1" applyFill="1" applyBorder="1" applyAlignment="1">
      <alignment horizontal="left" vertical="center" indent="1"/>
    </xf>
    <xf numFmtId="9" fontId="4" fillId="0" borderId="0" xfId="0" applyNumberFormat="1" applyFont="1" applyFill="1" applyBorder="1" applyAlignment="1">
      <alignment horizontal="left" vertical="center"/>
    </xf>
    <xf numFmtId="9" fontId="4" fillId="0" borderId="0" xfId="0" applyNumberFormat="1" applyFont="1" applyFill="1" applyBorder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29" fillId="17" borderId="13" xfId="0" applyFont="1" applyFill="1" applyBorder="1" applyAlignment="1">
      <alignment horizontal="center" vertical="center"/>
    </xf>
    <xf numFmtId="0" fontId="29" fillId="17" borderId="23" xfId="0" applyFont="1" applyFill="1" applyBorder="1" applyAlignment="1">
      <alignment horizontal="center" vertical="center"/>
    </xf>
    <xf numFmtId="0" fontId="29" fillId="17" borderId="12" xfId="0" applyFont="1" applyFill="1" applyBorder="1" applyAlignment="1">
      <alignment horizontal="left" vertical="center" indent="1"/>
    </xf>
    <xf numFmtId="0" fontId="29" fillId="17" borderId="17" xfId="0" applyFont="1" applyFill="1" applyBorder="1" applyAlignment="1">
      <alignment horizontal="left" vertical="center" indent="1"/>
    </xf>
    <xf numFmtId="0" fontId="29" fillId="17" borderId="19" xfId="0" applyFont="1" applyFill="1" applyBorder="1" applyAlignment="1">
      <alignment horizontal="left" vertical="center" indent="1"/>
    </xf>
    <xf numFmtId="49" fontId="4" fillId="2" borderId="0" xfId="0" applyNumberFormat="1" applyFont="1" applyFill="1" applyBorder="1" applyAlignment="1">
      <alignment horizontal="left" vertical="center" wrapText="1" indent="1"/>
    </xf>
    <xf numFmtId="0" fontId="0" fillId="0" borderId="0" xfId="0" applyFill="1" applyAlignment="1">
      <alignment vertical="center"/>
    </xf>
    <xf numFmtId="0" fontId="0" fillId="8" borderId="22" xfId="0" applyFont="1" applyFill="1" applyBorder="1" applyAlignment="1">
      <alignment horizontal="left" vertical="center" wrapText="1" indent="1"/>
    </xf>
    <xf numFmtId="0" fontId="0" fillId="8" borderId="20" xfId="0" applyFont="1" applyFill="1" applyBorder="1" applyAlignment="1">
      <alignment horizontal="left" vertical="center" wrapText="1" indent="1"/>
    </xf>
    <xf numFmtId="0" fontId="0" fillId="8" borderId="12" xfId="0" applyFill="1" applyBorder="1" applyAlignment="1">
      <alignment vertical="center"/>
    </xf>
    <xf numFmtId="0" fontId="4" fillId="8" borderId="12" xfId="0" applyFont="1" applyFill="1" applyBorder="1" applyAlignment="1">
      <alignment horizontal="left" vertical="center"/>
    </xf>
    <xf numFmtId="0" fontId="4" fillId="8" borderId="24" xfId="0" applyFont="1" applyFill="1" applyBorder="1" applyAlignment="1">
      <alignment horizontal="left" vertical="center"/>
    </xf>
    <xf numFmtId="0" fontId="4" fillId="8" borderId="14" xfId="0" applyFont="1" applyFill="1" applyBorder="1" applyAlignment="1">
      <alignment horizontal="left" vertical="center"/>
    </xf>
    <xf numFmtId="0" fontId="22" fillId="8" borderId="12" xfId="0" applyFont="1" applyFill="1" applyBorder="1" applyAlignment="1">
      <alignment horizontal="left" vertical="center" indent="1"/>
    </xf>
    <xf numFmtId="0" fontId="0" fillId="8" borderId="13" xfId="0" applyFont="1" applyFill="1" applyBorder="1" applyAlignment="1">
      <alignment vertical="center"/>
    </xf>
    <xf numFmtId="0" fontId="0" fillId="8" borderId="23" xfId="0" applyFont="1" applyFill="1" applyBorder="1" applyAlignment="1">
      <alignment vertical="center"/>
    </xf>
    <xf numFmtId="0" fontId="22" fillId="8" borderId="24" xfId="0" applyFont="1" applyFill="1" applyBorder="1" applyAlignment="1">
      <alignment horizontal="left" vertical="center" indent="1"/>
    </xf>
    <xf numFmtId="0" fontId="23" fillId="8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0" fillId="8" borderId="21" xfId="0" applyFont="1" applyFill="1" applyBorder="1" applyAlignment="1">
      <alignment vertical="center"/>
    </xf>
    <xf numFmtId="0" fontId="0" fillId="8" borderId="24" xfId="0" applyFont="1" applyFill="1" applyBorder="1" applyAlignment="1">
      <alignment horizontal="left" vertical="center" indent="1"/>
    </xf>
    <xf numFmtId="0" fontId="0" fillId="8" borderId="13" xfId="0" applyFill="1" applyBorder="1" applyAlignment="1">
      <alignment vertical="center"/>
    </xf>
    <xf numFmtId="0" fontId="0" fillId="8" borderId="24" xfId="0" applyFill="1" applyBorder="1" applyAlignment="1">
      <alignment horizontal="left" vertical="center" indent="1"/>
    </xf>
    <xf numFmtId="0" fontId="0" fillId="8" borderId="0" xfId="0" applyFill="1" applyBorder="1" applyAlignment="1">
      <alignment vertical="center"/>
    </xf>
    <xf numFmtId="9" fontId="30" fillId="2" borderId="10" xfId="0" applyNumberFormat="1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left" vertical="center"/>
    </xf>
    <xf numFmtId="0" fontId="19" fillId="8" borderId="0" xfId="0" applyFont="1" applyFill="1" applyBorder="1" applyAlignment="1">
      <alignment vertical="center"/>
    </xf>
    <xf numFmtId="0" fontId="26" fillId="17" borderId="24" xfId="0" applyFont="1" applyFill="1" applyBorder="1" applyAlignment="1">
      <alignment horizontal="left" vertical="center" indent="1"/>
    </xf>
    <xf numFmtId="0" fontId="32" fillId="8" borderId="10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 vertical="center"/>
    </xf>
    <xf numFmtId="0" fontId="21" fillId="8" borderId="18" xfId="0" applyFont="1" applyFill="1" applyBorder="1" applyAlignment="1">
      <alignment horizontal="center" vertical="center"/>
    </xf>
    <xf numFmtId="0" fontId="21" fillId="8" borderId="18" xfId="0" applyFont="1" applyFill="1" applyBorder="1" applyAlignment="1">
      <alignment horizontal="left" vertical="center"/>
    </xf>
    <xf numFmtId="0" fontId="21" fillId="8" borderId="18" xfId="0" applyFont="1" applyFill="1" applyBorder="1" applyAlignment="1">
      <alignment horizontal="right" vertical="center"/>
    </xf>
    <xf numFmtId="0" fontId="0" fillId="8" borderId="17" xfId="0" applyFill="1" applyBorder="1" applyAlignment="1">
      <alignment horizontal="left" vertical="center"/>
    </xf>
    <xf numFmtId="0" fontId="3" fillId="8" borderId="18" xfId="0" applyFont="1" applyFill="1" applyBorder="1" applyAlignment="1">
      <alignment horizontal="center" vertical="center"/>
    </xf>
    <xf numFmtId="0" fontId="33" fillId="8" borderId="12" xfId="0" applyFont="1" applyFill="1" applyBorder="1" applyAlignment="1">
      <alignment horizontal="center" vertical="center"/>
    </xf>
    <xf numFmtId="0" fontId="33" fillId="8" borderId="13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left" vertical="center"/>
    </xf>
    <xf numFmtId="0" fontId="21" fillId="8" borderId="13" xfId="0" applyFont="1" applyFill="1" applyBorder="1" applyAlignment="1">
      <alignment horizontal="right" vertical="center"/>
    </xf>
    <xf numFmtId="9" fontId="18" fillId="2" borderId="21" xfId="0" applyNumberFormat="1" applyFont="1" applyFill="1" applyBorder="1" applyAlignment="1">
      <alignment horizontal="left" vertical="center"/>
    </xf>
    <xf numFmtId="0" fontId="18" fillId="0" borderId="1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0" xfId="0" applyFont="1" applyBorder="1" applyAlignment="1">
      <alignment/>
    </xf>
    <xf numFmtId="9" fontId="18" fillId="2" borderId="23" xfId="0" applyNumberFormat="1" applyFont="1" applyFill="1" applyBorder="1" applyAlignment="1">
      <alignment horizontal="left" vertical="center" indent="1"/>
    </xf>
    <xf numFmtId="0" fontId="21" fillId="8" borderId="12" xfId="0" applyFont="1" applyFill="1" applyBorder="1" applyAlignment="1">
      <alignment horizontal="right" vertical="center"/>
    </xf>
    <xf numFmtId="0" fontId="38" fillId="9" borderId="12" xfId="0" applyFont="1" applyFill="1" applyBorder="1" applyAlignment="1">
      <alignment horizontal="left" vertical="center"/>
    </xf>
    <xf numFmtId="9" fontId="8" fillId="9" borderId="16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37" fillId="8" borderId="24" xfId="0" applyFont="1" applyFill="1" applyBorder="1" applyAlignment="1">
      <alignment horizontal="left" vertical="center" indent="1"/>
    </xf>
    <xf numFmtId="0" fontId="5" fillId="8" borderId="0" xfId="0" applyFont="1" applyFill="1" applyBorder="1" applyAlignment="1">
      <alignment vertical="center"/>
    </xf>
    <xf numFmtId="0" fontId="5" fillId="8" borderId="0" xfId="0" applyFont="1" applyFill="1" applyBorder="1" applyAlignment="1">
      <alignment horizontal="left" vertical="center"/>
    </xf>
    <xf numFmtId="0" fontId="24" fillId="17" borderId="14" xfId="0" applyFont="1" applyFill="1" applyBorder="1" applyAlignment="1">
      <alignment horizontal="left" vertical="center"/>
    </xf>
    <xf numFmtId="0" fontId="0" fillId="17" borderId="15" xfId="0" applyFont="1" applyFill="1" applyBorder="1" applyAlignment="1">
      <alignment vertical="center"/>
    </xf>
    <xf numFmtId="0" fontId="24" fillId="17" borderId="15" xfId="0" applyFont="1" applyFill="1" applyBorder="1" applyAlignment="1">
      <alignment horizontal="center" vertical="center"/>
    </xf>
    <xf numFmtId="0" fontId="0" fillId="17" borderId="16" xfId="0" applyFont="1" applyFill="1" applyBorder="1" applyAlignment="1">
      <alignment vertical="center"/>
    </xf>
    <xf numFmtId="49" fontId="18" fillId="2" borderId="13" xfId="0" applyNumberFormat="1" applyFont="1" applyFill="1" applyBorder="1" applyAlignment="1">
      <alignment horizontal="left" vertical="center" wrapText="1" indent="1"/>
    </xf>
    <xf numFmtId="9" fontId="4" fillId="19" borderId="1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9" fontId="4" fillId="8" borderId="20" xfId="0" applyNumberFormat="1" applyFont="1" applyFill="1" applyBorder="1" applyAlignment="1">
      <alignment horizontal="center" vertical="center"/>
    </xf>
    <xf numFmtId="49" fontId="4" fillId="8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6" fillId="8" borderId="10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9" fontId="4" fillId="8" borderId="10" xfId="0" applyNumberFormat="1" applyFont="1" applyFill="1" applyBorder="1" applyAlignment="1">
      <alignment horizontal="center" vertical="center"/>
    </xf>
    <xf numFmtId="9" fontId="19" fillId="2" borderId="10" xfId="0" applyNumberFormat="1" applyFont="1" applyFill="1" applyBorder="1" applyAlignment="1">
      <alignment horizontal="center" vertical="center"/>
    </xf>
    <xf numFmtId="0" fontId="8" fillId="17" borderId="12" xfId="0" applyFont="1" applyFill="1" applyBorder="1" applyAlignment="1">
      <alignment horizontal="left" vertical="center" indent="3"/>
    </xf>
    <xf numFmtId="0" fontId="28" fillId="17" borderId="13" xfId="0" applyFont="1" applyFill="1" applyBorder="1" applyAlignment="1">
      <alignment horizontal="center" vertical="center"/>
    </xf>
    <xf numFmtId="0" fontId="28" fillId="17" borderId="23" xfId="0" applyFont="1" applyFill="1" applyBorder="1" applyAlignment="1">
      <alignment horizontal="center" vertical="center"/>
    </xf>
    <xf numFmtId="9" fontId="6" fillId="3" borderId="10" xfId="0" applyNumberFormat="1" applyFont="1" applyFill="1" applyBorder="1" applyAlignment="1">
      <alignment horizontal="center" vertical="center"/>
    </xf>
    <xf numFmtId="9" fontId="32" fillId="3" borderId="11" xfId="0" applyNumberFormat="1" applyFont="1" applyFill="1" applyBorder="1" applyAlignment="1">
      <alignment horizontal="center" vertical="center"/>
    </xf>
    <xf numFmtId="9" fontId="32" fillId="3" borderId="22" xfId="0" applyNumberFormat="1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43" fillId="8" borderId="19" xfId="0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9" borderId="18" xfId="0" applyNumberFormat="1" applyFont="1" applyFill="1" applyBorder="1" applyAlignment="1">
      <alignment horizontal="center" vertical="center"/>
    </xf>
    <xf numFmtId="0" fontId="4" fillId="18" borderId="0" xfId="0" applyFont="1" applyFill="1" applyAlignment="1">
      <alignment horizontal="right" vertical="center"/>
    </xf>
    <xf numFmtId="2" fontId="4" fillId="2" borderId="10" xfId="0" applyNumberFormat="1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left" vertical="center" indent="6"/>
    </xf>
    <xf numFmtId="0" fontId="0" fillId="17" borderId="13" xfId="0" applyFont="1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4" fillId="17" borderId="14" xfId="0" applyFont="1" applyFill="1" applyBorder="1" applyAlignment="1">
      <alignment horizontal="left" vertical="center" indent="2"/>
    </xf>
    <xf numFmtId="0" fontId="3" fillId="17" borderId="15" xfId="0" applyFont="1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20" fillId="17" borderId="17" xfId="0" applyFont="1" applyFill="1" applyBorder="1" applyAlignment="1">
      <alignment horizontal="center" vertical="center"/>
    </xf>
    <xf numFmtId="0" fontId="20" fillId="17" borderId="18" xfId="0" applyFont="1" applyFill="1" applyBorder="1" applyAlignment="1">
      <alignment horizontal="center" vertical="center"/>
    </xf>
    <xf numFmtId="0" fontId="20" fillId="17" borderId="19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left" vertical="center" indent="1"/>
    </xf>
    <xf numFmtId="0" fontId="4" fillId="8" borderId="0" xfId="0" applyFont="1" applyFill="1" applyAlignment="1">
      <alignment horizontal="left" vertical="center" indent="1"/>
    </xf>
    <xf numFmtId="0" fontId="4" fillId="8" borderId="15" xfId="0" applyFont="1" applyFill="1" applyBorder="1" applyAlignment="1">
      <alignment horizontal="left" indent="1"/>
    </xf>
    <xf numFmtId="0" fontId="32" fillId="8" borderId="10" xfId="0" applyFont="1" applyFill="1" applyBorder="1" applyAlignment="1">
      <alignment horizontal="center" vertical="center" wrapText="1"/>
    </xf>
    <xf numFmtId="0" fontId="36" fillId="17" borderId="17" xfId="0" applyFont="1" applyFill="1" applyBorder="1" applyAlignment="1">
      <alignment horizontal="center" vertical="center"/>
    </xf>
    <xf numFmtId="0" fontId="36" fillId="17" borderId="18" xfId="0" applyFont="1" applyFill="1" applyBorder="1" applyAlignment="1">
      <alignment horizontal="center" vertical="center"/>
    </xf>
    <xf numFmtId="0" fontId="36" fillId="17" borderId="19" xfId="0" applyFont="1" applyFill="1" applyBorder="1" applyAlignment="1">
      <alignment horizontal="center" vertical="center"/>
    </xf>
    <xf numFmtId="49" fontId="30" fillId="2" borderId="10" xfId="0" applyNumberFormat="1" applyFont="1" applyFill="1" applyBorder="1" applyAlignment="1">
      <alignment horizontal="center" vertical="center" wrapText="1"/>
    </xf>
    <xf numFmtId="2" fontId="11" fillId="2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4" fillId="8" borderId="13" xfId="0" applyNumberFormat="1" applyFont="1" applyFill="1" applyBorder="1" applyAlignment="1">
      <alignment horizontal="left" vertical="center" indent="1"/>
    </xf>
    <xf numFmtId="0" fontId="6" fillId="19" borderId="19" xfId="0" applyFont="1" applyFill="1" applyBorder="1" applyAlignment="1">
      <alignment horizontal="left" vertical="center" wrapText="1"/>
    </xf>
    <xf numFmtId="0" fontId="39" fillId="19" borderId="12" xfId="0" applyFont="1" applyFill="1" applyBorder="1" applyAlignment="1">
      <alignment horizontal="left" vertical="center"/>
    </xf>
    <xf numFmtId="0" fontId="4" fillId="19" borderId="13" xfId="0" applyFont="1" applyFill="1" applyBorder="1" applyAlignment="1">
      <alignment horizontal="left" vertical="center" wrapText="1"/>
    </xf>
    <xf numFmtId="0" fontId="4" fillId="19" borderId="23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2" fontId="4" fillId="19" borderId="0" xfId="0" applyNumberFormat="1" applyFont="1" applyFill="1" applyBorder="1" applyAlignment="1">
      <alignment horizontal="center" vertical="center"/>
    </xf>
    <xf numFmtId="2" fontId="6" fillId="8" borderId="20" xfId="0" applyNumberFormat="1" applyFont="1" applyFill="1" applyBorder="1" applyAlignment="1">
      <alignment horizontal="center" vertical="center"/>
    </xf>
    <xf numFmtId="0" fontId="11" fillId="19" borderId="0" xfId="0" applyFont="1" applyFill="1" applyBorder="1" applyAlignment="1">
      <alignment vertical="center"/>
    </xf>
    <xf numFmtId="0" fontId="4" fillId="19" borderId="0" xfId="0" applyFont="1" applyFill="1" applyBorder="1" applyAlignment="1">
      <alignment horizontal="center" vertical="center"/>
    </xf>
    <xf numFmtId="0" fontId="5" fillId="20" borderId="23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49" fontId="16" fillId="19" borderId="10" xfId="0" applyNumberFormat="1" applyFont="1" applyFill="1" applyBorder="1" applyAlignment="1">
      <alignment horizontal="center" vertical="center" wrapText="1"/>
    </xf>
    <xf numFmtId="0" fontId="33" fillId="17" borderId="17" xfId="0" applyFont="1" applyFill="1" applyBorder="1" applyAlignment="1">
      <alignment horizontal="center" vertical="center"/>
    </xf>
    <xf numFmtId="0" fontId="33" fillId="17" borderId="18" xfId="0" applyFont="1" applyFill="1" applyBorder="1" applyAlignment="1">
      <alignment horizontal="center" vertical="center"/>
    </xf>
    <xf numFmtId="0" fontId="33" fillId="17" borderId="19" xfId="0" applyFont="1" applyFill="1" applyBorder="1" applyAlignment="1">
      <alignment horizontal="center" vertical="center"/>
    </xf>
    <xf numFmtId="0" fontId="41" fillId="17" borderId="17" xfId="0" applyFont="1" applyFill="1" applyBorder="1" applyAlignment="1">
      <alignment horizontal="center" vertical="center"/>
    </xf>
    <xf numFmtId="0" fontId="41" fillId="17" borderId="18" xfId="0" applyFont="1" applyFill="1" applyBorder="1" applyAlignment="1">
      <alignment horizontal="center" vertical="center"/>
    </xf>
    <xf numFmtId="0" fontId="41" fillId="17" borderId="19" xfId="0" applyFont="1" applyFill="1" applyBorder="1" applyAlignment="1">
      <alignment horizontal="center" vertical="center"/>
    </xf>
    <xf numFmtId="0" fontId="4" fillId="8" borderId="13" xfId="0" applyNumberFormat="1" applyFont="1" applyFill="1" applyBorder="1" applyAlignment="1">
      <alignment horizontal="left" vertical="center" indent="1"/>
    </xf>
    <xf numFmtId="0" fontId="4" fillId="8" borderId="0" xfId="0" applyNumberFormat="1" applyFont="1" applyFill="1" applyBorder="1" applyAlignment="1">
      <alignment horizontal="left" vertical="center" indent="1"/>
    </xf>
    <xf numFmtId="0" fontId="45" fillId="17" borderId="1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right" vertical="center"/>
    </xf>
    <xf numFmtId="0" fontId="17" fillId="8" borderId="0" xfId="0" applyFont="1" applyFill="1" applyBorder="1" applyAlignment="1">
      <alignment horizontal="right" vertical="center"/>
    </xf>
    <xf numFmtId="0" fontId="17" fillId="8" borderId="15" xfId="0" applyFont="1" applyFill="1" applyBorder="1" applyAlignment="1">
      <alignment horizontal="right" vertical="center"/>
    </xf>
    <xf numFmtId="9" fontId="4" fillId="8" borderId="15" xfId="0" applyNumberFormat="1" applyFont="1" applyFill="1" applyBorder="1" applyAlignment="1">
      <alignment horizontal="left" vertical="center" indent="1"/>
    </xf>
    <xf numFmtId="0" fontId="6" fillId="8" borderId="13" xfId="0" applyFont="1" applyFill="1" applyBorder="1" applyAlignment="1">
      <alignment horizontal="right" vertical="center"/>
    </xf>
    <xf numFmtId="0" fontId="6" fillId="8" borderId="0" xfId="0" applyFont="1" applyFill="1" applyBorder="1" applyAlignment="1">
      <alignment horizontal="right" vertical="center"/>
    </xf>
    <xf numFmtId="0" fontId="6" fillId="8" borderId="15" xfId="0" applyFont="1" applyFill="1" applyBorder="1" applyAlignment="1">
      <alignment horizontal="right" vertical="center"/>
    </xf>
    <xf numFmtId="0" fontId="44" fillId="8" borderId="13" xfId="0" applyFont="1" applyFill="1" applyBorder="1" applyAlignment="1">
      <alignment horizontal="right" vertical="center"/>
    </xf>
    <xf numFmtId="9" fontId="32" fillId="8" borderId="13" xfId="0" applyNumberFormat="1" applyFont="1" applyFill="1" applyBorder="1" applyAlignment="1">
      <alignment horizontal="left" vertical="center" indent="1"/>
    </xf>
    <xf numFmtId="0" fontId="44" fillId="8" borderId="0" xfId="0" applyFont="1" applyFill="1" applyBorder="1" applyAlignment="1">
      <alignment horizontal="right" vertical="center"/>
    </xf>
    <xf numFmtId="0" fontId="44" fillId="8" borderId="15" xfId="0" applyFont="1" applyFill="1" applyBorder="1" applyAlignment="1">
      <alignment horizontal="right" vertical="center"/>
    </xf>
    <xf numFmtId="9" fontId="32" fillId="8" borderId="15" xfId="0" applyNumberFormat="1" applyFont="1" applyFill="1" applyBorder="1" applyAlignment="1">
      <alignment horizontal="left" vertical="center" indent="1"/>
    </xf>
    <xf numFmtId="0" fontId="16" fillId="19" borderId="10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45" fillId="2" borderId="14" xfId="0" applyFont="1" applyFill="1" applyBorder="1" applyAlignment="1">
      <alignment horizontal="left" vertical="center" indent="1"/>
    </xf>
    <xf numFmtId="0" fontId="34" fillId="2" borderId="15" xfId="0" applyFont="1" applyFill="1" applyBorder="1" applyAlignment="1">
      <alignment horizontal="left" vertical="center" wrapText="1" indent="1"/>
    </xf>
    <xf numFmtId="0" fontId="34" fillId="2" borderId="16" xfId="0" applyFont="1" applyFill="1" applyBorder="1" applyAlignment="1">
      <alignment horizontal="left" vertical="center" wrapText="1" indent="1"/>
    </xf>
    <xf numFmtId="0" fontId="36" fillId="2" borderId="15" xfId="0" applyFont="1" applyFill="1" applyBorder="1" applyAlignment="1">
      <alignment horizontal="left" vertical="center" wrapText="1" indent="1"/>
    </xf>
    <xf numFmtId="0" fontId="8" fillId="2" borderId="15" xfId="0" applyFont="1" applyFill="1" applyBorder="1" applyAlignment="1">
      <alignment horizontal="left" vertical="center" wrapText="1" indent="1"/>
    </xf>
    <xf numFmtId="0" fontId="8" fillId="2" borderId="16" xfId="0" applyFont="1" applyFill="1" applyBorder="1" applyAlignment="1">
      <alignment horizontal="left" vertical="center" wrapText="1" indent="1"/>
    </xf>
    <xf numFmtId="0" fontId="4" fillId="19" borderId="17" xfId="0" applyFont="1" applyFill="1" applyBorder="1" applyAlignment="1">
      <alignment horizontal="left" vertical="center" wrapText="1"/>
    </xf>
    <xf numFmtId="0" fontId="4" fillId="19" borderId="12" xfId="0" applyFont="1" applyFill="1" applyBorder="1" applyAlignment="1">
      <alignment horizontal="left" vertical="center" wrapText="1"/>
    </xf>
    <xf numFmtId="193" fontId="6" fillId="8" borderId="10" xfId="0" applyNumberFormat="1" applyFont="1" applyFill="1" applyBorder="1" applyAlignment="1">
      <alignment horizontal="center" vertical="center" wrapText="1"/>
    </xf>
    <xf numFmtId="0" fontId="35" fillId="8" borderId="10" xfId="0" applyFont="1" applyFill="1" applyBorder="1" applyAlignment="1">
      <alignment horizontal="left" vertical="center" wrapText="1" indent="1"/>
    </xf>
    <xf numFmtId="193" fontId="6" fillId="8" borderId="11" xfId="0" applyNumberFormat="1" applyFont="1" applyFill="1" applyBorder="1" applyAlignment="1">
      <alignment horizontal="center" vertical="center" wrapText="1"/>
    </xf>
    <xf numFmtId="0" fontId="35" fillId="8" borderId="20" xfId="0" applyFont="1" applyFill="1" applyBorder="1" applyAlignment="1">
      <alignment horizontal="left" vertical="center" wrapText="1" indent="1"/>
    </xf>
    <xf numFmtId="9" fontId="8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195" fontId="4" fillId="8" borderId="0" xfId="0" applyNumberFormat="1" applyFont="1" applyFill="1" applyAlignment="1">
      <alignment horizontal="left" vertical="center" indent="1"/>
    </xf>
    <xf numFmtId="195" fontId="32" fillId="8" borderId="0" xfId="0" applyNumberFormat="1" applyFont="1" applyFill="1" applyAlignment="1">
      <alignment horizontal="left" vertical="center" inden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 indent="1"/>
    </xf>
    <xf numFmtId="0" fontId="5" fillId="19" borderId="0" xfId="0" applyFont="1" applyFill="1" applyAlignment="1">
      <alignment vertical="center"/>
    </xf>
    <xf numFmtId="0" fontId="5" fillId="19" borderId="0" xfId="0" applyFont="1" applyFill="1" applyAlignment="1">
      <alignment horizontal="right" vertical="center"/>
    </xf>
    <xf numFmtId="2" fontId="5" fillId="19" borderId="10" xfId="0" applyNumberFormat="1" applyFont="1" applyFill="1" applyBorder="1" applyAlignment="1">
      <alignment horizontal="center" vertical="center"/>
    </xf>
    <xf numFmtId="2" fontId="4" fillId="18" borderId="10" xfId="0" applyNumberFormat="1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left" vertical="top" indent="1"/>
    </xf>
    <xf numFmtId="0" fontId="46" fillId="9" borderId="0" xfId="0" applyFont="1" applyFill="1" applyBorder="1" applyAlignment="1">
      <alignment horizontal="right" vertical="center"/>
    </xf>
    <xf numFmtId="9" fontId="46" fillId="9" borderId="15" xfId="0" applyNumberFormat="1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left" vertical="top" indent="5"/>
    </xf>
    <xf numFmtId="0" fontId="4" fillId="9" borderId="24" xfId="0" applyFont="1" applyFill="1" applyBorder="1" applyAlignment="1">
      <alignment horizontal="left" vertical="center" indent="4"/>
    </xf>
    <xf numFmtId="0" fontId="6" fillId="9" borderId="0" xfId="0" applyFont="1" applyFill="1" applyBorder="1" applyAlignment="1">
      <alignment horizontal="left" vertical="center" wrapText="1" indent="4"/>
    </xf>
    <xf numFmtId="9" fontId="47" fillId="9" borderId="0" xfId="0" applyNumberFormat="1" applyFont="1" applyFill="1" applyBorder="1" applyAlignment="1">
      <alignment horizontal="center" vertical="center" wrapText="1"/>
    </xf>
    <xf numFmtId="9" fontId="4" fillId="9" borderId="21" xfId="0" applyNumberFormat="1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vertical="center"/>
    </xf>
    <xf numFmtId="2" fontId="4" fillId="9" borderId="10" xfId="0" applyNumberFormat="1" applyFont="1" applyFill="1" applyBorder="1" applyAlignment="1">
      <alignment horizontal="center" vertical="center"/>
    </xf>
    <xf numFmtId="0" fontId="4" fillId="9" borderId="0" xfId="0" applyFont="1" applyFill="1" applyAlignment="1">
      <alignment horizontal="right" vertical="center"/>
    </xf>
    <xf numFmtId="2" fontId="4" fillId="19" borderId="10" xfId="0" applyNumberFormat="1" applyFont="1" applyFill="1" applyBorder="1" applyAlignment="1">
      <alignment horizontal="center" vertical="center"/>
    </xf>
    <xf numFmtId="0" fontId="6" fillId="18" borderId="10" xfId="0" applyNumberFormat="1" applyFont="1" applyFill="1" applyBorder="1" applyAlignment="1">
      <alignment horizontal="center" vertical="center"/>
    </xf>
    <xf numFmtId="9" fontId="4" fillId="19" borderId="21" xfId="0" applyNumberFormat="1" applyFont="1" applyFill="1" applyBorder="1" applyAlignment="1">
      <alignment horizontal="center" vertical="center"/>
    </xf>
    <xf numFmtId="9" fontId="6" fillId="2" borderId="10" xfId="0" applyNumberFormat="1" applyFont="1" applyFill="1" applyBorder="1" applyAlignment="1">
      <alignment horizontal="center" vertical="center"/>
    </xf>
    <xf numFmtId="9" fontId="4" fillId="19" borderId="16" xfId="0" applyNumberFormat="1" applyFont="1" applyFill="1" applyBorder="1" applyAlignment="1">
      <alignment horizontal="center" vertical="center"/>
    </xf>
    <xf numFmtId="9" fontId="4" fillId="2" borderId="10" xfId="0" applyNumberFormat="1" applyFont="1" applyFill="1" applyBorder="1" applyAlignment="1">
      <alignment horizontal="center" vertical="center"/>
    </xf>
    <xf numFmtId="9" fontId="4" fillId="9" borderId="10" xfId="0" applyNumberFormat="1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right" vertical="center"/>
    </xf>
    <xf numFmtId="0" fontId="39" fillId="9" borderId="24" xfId="0" applyFont="1" applyFill="1" applyBorder="1" applyAlignment="1">
      <alignment horizontal="left" vertical="center"/>
    </xf>
    <xf numFmtId="0" fontId="12" fillId="9" borderId="0" xfId="0" applyFont="1" applyFill="1" applyBorder="1" applyAlignment="1">
      <alignment horizontal="left" vertical="center" wrapText="1"/>
    </xf>
    <xf numFmtId="0" fontId="12" fillId="9" borderId="21" xfId="0" applyFont="1" applyFill="1" applyBorder="1" applyAlignment="1">
      <alignment horizontal="left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6" fillId="19" borderId="0" xfId="0" applyFont="1" applyFill="1" applyAlignment="1">
      <alignment horizontal="center" vertical="top" wrapText="1"/>
    </xf>
    <xf numFmtId="9" fontId="8" fillId="19" borderId="16" xfId="0" applyNumberFormat="1" applyFont="1" applyFill="1" applyBorder="1" applyAlignment="1">
      <alignment horizontal="center" vertical="center"/>
    </xf>
    <xf numFmtId="9" fontId="6" fillId="9" borderId="23" xfId="0" applyNumberFormat="1" applyFont="1" applyFill="1" applyBorder="1" applyAlignment="1">
      <alignment horizontal="center" vertical="center" wrapText="1"/>
    </xf>
    <xf numFmtId="9" fontId="4" fillId="8" borderId="0" xfId="0" applyNumberFormat="1" applyFont="1" applyFill="1" applyBorder="1" applyAlignment="1">
      <alignment horizontal="left" vertical="center" indent="1"/>
    </xf>
    <xf numFmtId="0" fontId="38" fillId="19" borderId="24" xfId="0" applyFont="1" applyFill="1" applyBorder="1" applyAlignment="1">
      <alignment horizontal="left" vertical="center"/>
    </xf>
    <xf numFmtId="0" fontId="8" fillId="19" borderId="0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left" vertical="top"/>
    </xf>
    <xf numFmtId="0" fontId="4" fillId="9" borderId="14" xfId="0" applyFont="1" applyFill="1" applyBorder="1" applyAlignment="1">
      <alignment horizontal="left" vertical="center" indent="4"/>
    </xf>
    <xf numFmtId="0" fontId="6" fillId="9" borderId="15" xfId="0" applyFont="1" applyFill="1" applyBorder="1" applyAlignment="1">
      <alignment horizontal="left" vertical="center" wrapText="1" indent="4"/>
    </xf>
    <xf numFmtId="9" fontId="47" fillId="9" borderId="15" xfId="0" applyNumberFormat="1" applyFont="1" applyFill="1" applyBorder="1" applyAlignment="1">
      <alignment horizontal="center" vertical="center" wrapText="1"/>
    </xf>
    <xf numFmtId="9" fontId="4" fillId="9" borderId="16" xfId="0" applyNumberFormat="1" applyFont="1" applyFill="1" applyBorder="1" applyAlignment="1">
      <alignment horizontal="center" vertical="center"/>
    </xf>
    <xf numFmtId="9" fontId="8" fillId="9" borderId="19" xfId="0" applyNumberFormat="1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0" fillId="8" borderId="21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8" fillId="19" borderId="14" xfId="0" applyFont="1" applyFill="1" applyBorder="1" applyAlignment="1">
      <alignment horizontal="right" vertical="center"/>
    </xf>
    <xf numFmtId="0" fontId="48" fillId="0" borderId="0" xfId="0" applyFont="1" applyAlignment="1">
      <alignment horizontal="justify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195" fontId="16" fillId="2" borderId="0" xfId="0" applyNumberFormat="1" applyFont="1" applyFill="1" applyBorder="1" applyAlignment="1">
      <alignment horizontal="left" vertical="center" indent="1"/>
    </xf>
    <xf numFmtId="195" fontId="16" fillId="2" borderId="0" xfId="0" applyNumberFormat="1" applyFont="1" applyFill="1" applyAlignment="1">
      <alignment horizontal="left" vertical="center" indent="1"/>
    </xf>
    <xf numFmtId="9" fontId="16" fillId="2" borderId="15" xfId="0" applyNumberFormat="1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inden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left" vertical="center" wrapText="1" indent="1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21" xfId="0" applyFont="1" applyFill="1" applyBorder="1" applyAlignment="1">
      <alignment horizontal="left" vertical="center" indent="1"/>
    </xf>
    <xf numFmtId="0" fontId="31" fillId="2" borderId="17" xfId="0" applyFont="1" applyFill="1" applyBorder="1" applyAlignment="1">
      <alignment horizontal="left" vertical="center" wrapText="1" indent="1"/>
    </xf>
    <xf numFmtId="0" fontId="31" fillId="2" borderId="18" xfId="0" applyFont="1" applyFill="1" applyBorder="1" applyAlignment="1">
      <alignment horizontal="left" vertical="center" wrapText="1" indent="1"/>
    </xf>
    <xf numFmtId="0" fontId="31" fillId="2" borderId="19" xfId="0" applyFont="1" applyFill="1" applyBorder="1" applyAlignment="1">
      <alignment horizontal="left" vertical="center" wrapText="1" indent="1"/>
    </xf>
    <xf numFmtId="0" fontId="19" fillId="2" borderId="14" xfId="0" applyFont="1" applyFill="1" applyBorder="1" applyAlignment="1">
      <alignment horizontal="left" vertical="center" indent="1"/>
    </xf>
    <xf numFmtId="0" fontId="19" fillId="2" borderId="16" xfId="0" applyFont="1" applyFill="1" applyBorder="1" applyAlignment="1">
      <alignment horizontal="left" vertical="center" indent="1"/>
    </xf>
    <xf numFmtId="9" fontId="16" fillId="2" borderId="13" xfId="0" applyNumberFormat="1" applyFont="1" applyFill="1" applyBorder="1" applyAlignment="1">
      <alignment horizontal="left" vertical="center" indent="1"/>
    </xf>
    <xf numFmtId="0" fontId="16" fillId="2" borderId="13" xfId="0" applyFont="1" applyFill="1" applyBorder="1" applyAlignment="1">
      <alignment horizontal="left" vertical="center" indent="1"/>
    </xf>
    <xf numFmtId="0" fontId="42" fillId="21" borderId="11" xfId="0" applyFont="1" applyFill="1" applyBorder="1" applyAlignment="1">
      <alignment horizontal="center" vertical="center" wrapText="1"/>
    </xf>
    <xf numFmtId="0" fontId="42" fillId="21" borderId="2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 wrapText="1"/>
    </xf>
    <xf numFmtId="0" fontId="4" fillId="19" borderId="22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center" wrapText="1"/>
    </xf>
    <xf numFmtId="0" fontId="5" fillId="20" borderId="20" xfId="0" applyFont="1" applyFill="1" applyBorder="1" applyAlignment="1">
      <alignment horizontal="center" vertical="center" wrapText="1"/>
    </xf>
    <xf numFmtId="0" fontId="4" fillId="18" borderId="22" xfId="0" applyFont="1" applyFill="1" applyBorder="1" applyAlignment="1">
      <alignment horizontal="center" vertical="center" wrapText="1"/>
    </xf>
    <xf numFmtId="0" fontId="4" fillId="18" borderId="20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left" vertical="center" wrapText="1"/>
    </xf>
    <xf numFmtId="0" fontId="4" fillId="9" borderId="18" xfId="0" applyFont="1" applyFill="1" applyBorder="1" applyAlignment="1">
      <alignment horizontal="left" vertical="center" wrapText="1"/>
    </xf>
    <xf numFmtId="0" fontId="4" fillId="9" borderId="19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left" vertical="center" wrapText="1"/>
    </xf>
    <xf numFmtId="0" fontId="32" fillId="8" borderId="10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6" fillId="19" borderId="24" xfId="0" applyFont="1" applyFill="1" applyBorder="1" applyAlignment="1">
      <alignment horizontal="left" vertical="center" wrapText="1" indent="4"/>
    </xf>
    <xf numFmtId="0" fontId="0" fillId="0" borderId="0" xfId="0" applyBorder="1" applyAlignment="1">
      <alignment horizontal="left" vertical="center" wrapText="1" indent="4"/>
    </xf>
    <xf numFmtId="0" fontId="0" fillId="0" borderId="0" xfId="0" applyBorder="1" applyAlignment="1">
      <alignment vertical="center" wrapText="1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left" vertical="center" wrapText="1" indent="4"/>
    </xf>
    <xf numFmtId="0" fontId="0" fillId="0" borderId="15" xfId="0" applyBorder="1" applyAlignment="1">
      <alignment horizontal="left" vertical="center" wrapText="1" indent="4"/>
    </xf>
    <xf numFmtId="0" fontId="0" fillId="0" borderId="15" xfId="0" applyBorder="1" applyAlignment="1">
      <alignment vertical="center" wrapText="1"/>
    </xf>
    <xf numFmtId="0" fontId="8" fillId="9" borderId="24" xfId="0" applyFont="1" applyFill="1" applyBorder="1" applyAlignment="1">
      <alignment horizontal="left" vertical="center" wrapText="1" indent="1"/>
    </xf>
    <xf numFmtId="0" fontId="8" fillId="19" borderId="24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7" fillId="17" borderId="18" xfId="0" applyFont="1" applyFill="1" applyBorder="1" applyAlignment="1">
      <alignment horizontal="left" vertical="top"/>
    </xf>
    <xf numFmtId="0" fontId="17" fillId="17" borderId="19" xfId="0" applyFont="1" applyFill="1" applyBorder="1" applyAlignment="1">
      <alignment horizontal="left" vertical="top"/>
    </xf>
    <xf numFmtId="0" fontId="40" fillId="2" borderId="17" xfId="0" applyFont="1" applyFill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0" fillId="2" borderId="19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19" borderId="1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125"/>
          <c:y val="0.23225"/>
          <c:w val="0.4025"/>
          <c:h val="0.6525"/>
        </c:manualLayout>
      </c:layout>
      <c:radarChart>
        <c:radarStyle val="filled"/>
        <c:varyColors val="0"/>
        <c:ser>
          <c:idx val="1"/>
          <c:order val="0"/>
          <c:tx>
            <c:v>Moy+ET</c:v>
          </c:tx>
          <c:spPr>
            <a:solidFill>
              <a:srgbClr val="00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 Résultats'!$A$10:$A$12</c:f>
              <c:strCache>
                <c:ptCount val="3"/>
                <c:pt idx="0">
                  <c:v>Etape 1 : Elaborer et mettre en place le processus de th?se.</c:v>
                </c:pt>
                <c:pt idx="1">
                  <c:v>Etape 2 : R?aliser la th?se</c:v>
                </c:pt>
                <c:pt idx="2">
                  <c:v>Etape 3 : Finaliser et valider la th?se</c:v>
                </c:pt>
              </c:strCache>
            </c:strRef>
          </c:cat>
          <c:val>
            <c:numRef>
              <c:f>'3) Résultats'!$S$10:$S$12</c:f>
              <c:numCache>
                <c:ptCount val="3"/>
                <c:pt idx="0">
                  <c:v>0.5911111111111111</c:v>
                </c:pt>
                <c:pt idx="1">
                  <c:v>0.5149305555555554</c:v>
                </c:pt>
                <c:pt idx="2">
                  <c:v>0.636904761904762</c:v>
                </c:pt>
              </c:numCache>
            </c:numRef>
          </c:val>
        </c:ser>
        <c:ser>
          <c:idx val="0"/>
          <c:order val="1"/>
          <c:tx>
            <c:v>Moyenne</c:v>
          </c:tx>
          <c:spPr>
            <a:solidFill>
              <a:srgbClr val="604A7B">
                <a:alpha val="44000"/>
              </a:srgbClr>
            </a:solidFill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9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9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9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'3) Résultats'!$A$10:$A$12</c:f>
              <c:strCache>
                <c:ptCount val="3"/>
                <c:pt idx="0">
                  <c:v>Etape 1 : Elaborer et mettre en place le processus de th?se.</c:v>
                </c:pt>
                <c:pt idx="1">
                  <c:v>Etape 2 : R?aliser la th?se</c:v>
                </c:pt>
                <c:pt idx="2">
                  <c:v>Etape 3 : Finaliser et valider la th?se</c:v>
                </c:pt>
              </c:strCache>
            </c:strRef>
          </c:cat>
          <c:val>
            <c:numRef>
              <c:f>'3) Résultats'!$R$10:$R$12</c:f>
              <c:numCache>
                <c:ptCount val="3"/>
                <c:pt idx="0">
                  <c:v>0.5911111111111111</c:v>
                </c:pt>
                <c:pt idx="1">
                  <c:v>0.5149305555555554</c:v>
                </c:pt>
                <c:pt idx="2">
                  <c:v>0.636904761904762</c:v>
                </c:pt>
              </c:numCache>
            </c:numRef>
          </c:val>
        </c:ser>
        <c:ser>
          <c:idx val="2"/>
          <c:order val="2"/>
          <c:tx>
            <c:v>Moy-ET</c:v>
          </c:tx>
          <c:spPr>
            <a:solidFill>
              <a:srgbClr val="FFFEA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 Résultats'!$A$10:$A$12</c:f>
              <c:strCache>
                <c:ptCount val="3"/>
                <c:pt idx="0">
                  <c:v>Etape 1 : Elaborer et mettre en place le processus de th?se.</c:v>
                </c:pt>
                <c:pt idx="1">
                  <c:v>Etape 2 : R?aliser la th?se</c:v>
                </c:pt>
                <c:pt idx="2">
                  <c:v>Etape 3 : Finaliser et valider la th?se</c:v>
                </c:pt>
              </c:strCache>
            </c:strRef>
          </c:cat>
          <c:val>
            <c:numRef>
              <c:f>'3) Résultats'!$T$10:$T$12</c:f>
              <c:numCache>
                <c:ptCount val="3"/>
                <c:pt idx="0">
                  <c:v>0.5911111111111111</c:v>
                </c:pt>
                <c:pt idx="1">
                  <c:v>0.5149305555555554</c:v>
                </c:pt>
                <c:pt idx="2">
                  <c:v>0.636904761904762</c:v>
                </c:pt>
              </c:numCache>
            </c:numRef>
          </c:val>
        </c:ser>
        <c:axId val="22094109"/>
        <c:axId val="64629254"/>
      </c:radarChart>
      <c:catAx>
        <c:axId val="22094109"/>
        <c:scaling>
          <c:orientation val="minMax"/>
        </c:scaling>
        <c:axPos val="b"/>
        <c:majorGridlines>
          <c:spPr>
            <a:ln w="12700">
              <a:solidFill>
                <a:srgbClr val="00009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9254"/>
        <c:crosses val="autoZero"/>
        <c:auto val="0"/>
        <c:lblOffset val="100"/>
        <c:tickLblSkip val="1"/>
        <c:noMultiLvlLbl val="0"/>
      </c:catAx>
      <c:valAx>
        <c:axId val="64629254"/>
        <c:scaling>
          <c:orientation val="minMax"/>
          <c:max val="1"/>
        </c:scaling>
        <c:axPos val="l"/>
        <c:majorGridlines>
          <c:spPr>
            <a:ln w="3175">
              <a:solidFill>
                <a:srgbClr val="00009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9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  <a:latin typeface="Arial"/>
                <a:ea typeface="Arial"/>
                <a:cs typeface="Arial"/>
              </a:defRPr>
            </a:pPr>
          </a:p>
        </c:txPr>
        <c:crossAx val="22094109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7E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9375"/>
          <c:w val="0.395"/>
          <c:h val="0.71025"/>
        </c:manualLayout>
      </c:layout>
      <c:radarChart>
        <c:radarStyle val="filled"/>
        <c:varyColors val="0"/>
        <c:ser>
          <c:idx val="1"/>
          <c:order val="0"/>
          <c:tx>
            <c:v>Moy+ET</c:v>
          </c:tx>
          <c:spPr>
            <a:solidFill>
              <a:srgbClr val="00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'3) Résultats'!$A$15:$D$21</c:f>
              <c:multiLvlStrCache>
                <c:ptCount val="7"/>
                <c:lvl>
                  <c:pt idx="0">
                    <c:v>Avant la th?se : estimer la coh?sion potentielle doctorant/encadrant (?tape1)</c:v>
                  </c:pt>
                  <c:pt idx="1">
                    <c:v>Au d?but de la th?se  (1?re ann?e) : D?finir et planifier des objectifs (?tape1)</c:v>
                  </c:pt>
                  <c:pt idx="2">
                    <c:v>Au début de la thèse  (1ère année) : Estimer l’adéquation entre les ressources et le sujet de thèse (étape1)</c:v>
                  </c:pt>
                  <c:pt idx="3">
                    <c:v>S'organiser (les r?unions), valider les r?sultats (?tape 2)</c:v>
                  </c:pt>
                  <c:pt idx="4">
                    <c:v>Evaluer et communiquer les r?sultats (?tape 2)</c:v>
                  </c:pt>
                  <c:pt idx="5">
                    <c:v>Soutenir la th?se devant les pairs (?tape 3)</c:v>
                  </c:pt>
                  <c:pt idx="6">
                    <c:v>Valoriser les travaux r?alis?s et l'exp?rience professionnelle acquise (?tape 3)</c:v>
                  </c:pt>
                </c:lvl>
              </c:multiLvlStrCache>
            </c:multiLvlStrRef>
          </c:cat>
          <c:val>
            <c:numRef>
              <c:f>'3) Résultats'!$S$15:$S$21</c:f>
              <c:numCache>
                <c:ptCount val="7"/>
                <c:pt idx="0">
                  <c:v>0.44999999999999996</c:v>
                </c:pt>
                <c:pt idx="1">
                  <c:v>0.7083333333333334</c:v>
                </c:pt>
                <c:pt idx="2">
                  <c:v>0.615</c:v>
                </c:pt>
                <c:pt idx="3">
                  <c:v>0.5187499999999999</c:v>
                </c:pt>
                <c:pt idx="4">
                  <c:v>0.5111111111111111</c:v>
                </c:pt>
                <c:pt idx="5">
                  <c:v>0.6071428571428571</c:v>
                </c:pt>
                <c:pt idx="6">
                  <c:v>0.6666666666666666</c:v>
                </c:pt>
              </c:numCache>
            </c:numRef>
          </c:val>
        </c:ser>
        <c:ser>
          <c:idx val="0"/>
          <c:order val="1"/>
          <c:tx>
            <c:v>Moyenne</c:v>
          </c:tx>
          <c:spPr>
            <a:solidFill>
              <a:srgbClr val="604A7B">
                <a:alpha val="44000"/>
              </a:srgbClr>
            </a:solidFill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'3) Résultats'!$A$15:$D$21</c:f>
              <c:multiLvlStrCache>
                <c:ptCount val="7"/>
                <c:lvl>
                  <c:pt idx="0">
                    <c:v>Avant la th?se : estimer la coh?sion potentielle doctorant/encadrant (?tape1)</c:v>
                  </c:pt>
                  <c:pt idx="1">
                    <c:v>Au d?but de la th?se  (1?re ann?e) : D?finir et planifier des objectifs (?tape1)</c:v>
                  </c:pt>
                  <c:pt idx="2">
                    <c:v>Au début de la thèse  (1ère année) : Estimer l’adéquation entre les ressources et le sujet de thèse (étape1)</c:v>
                  </c:pt>
                  <c:pt idx="3">
                    <c:v>S'organiser (les r?unions), valider les r?sultats (?tape 2)</c:v>
                  </c:pt>
                  <c:pt idx="4">
                    <c:v>Evaluer et communiquer les r?sultats (?tape 2)</c:v>
                  </c:pt>
                  <c:pt idx="5">
                    <c:v>Soutenir la th?se devant les pairs (?tape 3)</c:v>
                  </c:pt>
                  <c:pt idx="6">
                    <c:v>Valoriser les travaux r?alis?s et l'exp?rience professionnelle acquise (?tape 3)</c:v>
                  </c:pt>
                </c:lvl>
              </c:multiLvlStrCache>
            </c:multiLvlStrRef>
          </c:cat>
          <c:val>
            <c:numRef>
              <c:f>'3) Résultats'!$R$15:$R$21</c:f>
              <c:numCache>
                <c:ptCount val="7"/>
                <c:pt idx="0">
                  <c:v>0.44999999999999996</c:v>
                </c:pt>
                <c:pt idx="1">
                  <c:v>0.7083333333333334</c:v>
                </c:pt>
                <c:pt idx="2">
                  <c:v>0.615</c:v>
                </c:pt>
                <c:pt idx="3">
                  <c:v>0.5187499999999999</c:v>
                </c:pt>
                <c:pt idx="4">
                  <c:v>0.5111111111111111</c:v>
                </c:pt>
                <c:pt idx="5">
                  <c:v>0.6071428571428571</c:v>
                </c:pt>
                <c:pt idx="6">
                  <c:v>0.6666666666666666</c:v>
                </c:pt>
              </c:numCache>
            </c:numRef>
          </c:val>
        </c:ser>
        <c:ser>
          <c:idx val="2"/>
          <c:order val="2"/>
          <c:tx>
            <c:v>Moy-ET</c:v>
          </c:tx>
          <c:spPr>
            <a:solidFill>
              <a:srgbClr val="FFFEA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'3) Résultats'!$A$15:$D$21</c:f>
              <c:multiLvlStrCache>
                <c:ptCount val="7"/>
                <c:lvl>
                  <c:pt idx="0">
                    <c:v>Avant la th?se : estimer la coh?sion potentielle doctorant/encadrant (?tape1)</c:v>
                  </c:pt>
                  <c:pt idx="1">
                    <c:v>Au d?but de la th?se  (1?re ann?e) : D?finir et planifier des objectifs (?tape1)</c:v>
                  </c:pt>
                  <c:pt idx="2">
                    <c:v>Au début de la thèse  (1ère année) : Estimer l’adéquation entre les ressources et le sujet de thèse (étape1)</c:v>
                  </c:pt>
                  <c:pt idx="3">
                    <c:v>S'organiser (les r?unions), valider les r?sultats (?tape 2)</c:v>
                  </c:pt>
                  <c:pt idx="4">
                    <c:v>Evaluer et communiquer les r?sultats (?tape 2)</c:v>
                  </c:pt>
                  <c:pt idx="5">
                    <c:v>Soutenir la th?se devant les pairs (?tape 3)</c:v>
                  </c:pt>
                  <c:pt idx="6">
                    <c:v>Valoriser les travaux r?alis?s et l'exp?rience professionnelle acquise (?tape 3)</c:v>
                  </c:pt>
                </c:lvl>
              </c:multiLvlStrCache>
            </c:multiLvlStrRef>
          </c:cat>
          <c:val>
            <c:numRef>
              <c:f>'3) Résultats'!$T$15:$T$21</c:f>
              <c:numCache>
                <c:ptCount val="7"/>
                <c:pt idx="0">
                  <c:v>0.44999999999999996</c:v>
                </c:pt>
                <c:pt idx="1">
                  <c:v>0.7083333333333334</c:v>
                </c:pt>
                <c:pt idx="2">
                  <c:v>0.615</c:v>
                </c:pt>
                <c:pt idx="3">
                  <c:v>0.5187499999999999</c:v>
                </c:pt>
                <c:pt idx="4">
                  <c:v>0.5111111111111111</c:v>
                </c:pt>
                <c:pt idx="5">
                  <c:v>0.6071428571428571</c:v>
                </c:pt>
                <c:pt idx="6">
                  <c:v>0.6666666666666666</c:v>
                </c:pt>
              </c:numCache>
            </c:numRef>
          </c:val>
        </c:ser>
        <c:axId val="44792375"/>
        <c:axId val="478192"/>
      </c:radarChart>
      <c:catAx>
        <c:axId val="44792375"/>
        <c:scaling>
          <c:orientation val="minMax"/>
        </c:scaling>
        <c:axPos val="b"/>
        <c:majorGridlines>
          <c:spPr>
            <a:ln w="12700">
              <a:solidFill>
                <a:srgbClr val="00009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192"/>
        <c:crosses val="autoZero"/>
        <c:auto val="0"/>
        <c:lblOffset val="100"/>
        <c:tickLblSkip val="1"/>
        <c:noMultiLvlLbl val="0"/>
      </c:catAx>
      <c:valAx>
        <c:axId val="478192"/>
        <c:scaling>
          <c:orientation val="minMax"/>
          <c:max val="1"/>
        </c:scaling>
        <c:axPos val="l"/>
        <c:majorGridlines>
          <c:spPr>
            <a:ln w="3175">
              <a:solidFill>
                <a:srgbClr val="00009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9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  <a:latin typeface="Arial"/>
                <a:ea typeface="Arial"/>
                <a:cs typeface="Arial"/>
              </a:defRPr>
            </a:pPr>
          </a:p>
        </c:txPr>
        <c:crossAx val="44792375"/>
        <c:crossesAt val="1"/>
        <c:crossBetween val="between"/>
        <c:dispUnits/>
        <c:majorUnit val="0.2"/>
        <c:min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7E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0</xdr:row>
      <xdr:rowOff>228600</xdr:rowOff>
    </xdr:to>
    <xdr:pic>
      <xdr:nvPicPr>
        <xdr:cNvPr id="1" name="Image 1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561975</xdr:colOff>
      <xdr:row>0</xdr:row>
      <xdr:rowOff>257175</xdr:rowOff>
    </xdr:to>
    <xdr:pic>
      <xdr:nvPicPr>
        <xdr:cNvPr id="1" name="Image 1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1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1304925</xdr:colOff>
      <xdr:row>25</xdr:row>
      <xdr:rowOff>0</xdr:rowOff>
    </xdr:from>
    <xdr:to>
      <xdr:col>3</xdr:col>
      <xdr:colOff>1219200</xdr:colOff>
      <xdr:row>25</xdr:row>
      <xdr:rowOff>333375</xdr:rowOff>
    </xdr:to>
    <xdr:pic>
      <xdr:nvPicPr>
        <xdr:cNvPr id="2" name="Picture 1442" descr="Europa:Users:gue2:Library:Caches:TemporaryItems:msoclip:0:clip_image00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10896600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1304925</xdr:colOff>
      <xdr:row>27</xdr:row>
      <xdr:rowOff>0</xdr:rowOff>
    </xdr:from>
    <xdr:to>
      <xdr:col>3</xdr:col>
      <xdr:colOff>1219200</xdr:colOff>
      <xdr:row>27</xdr:row>
      <xdr:rowOff>333375</xdr:rowOff>
    </xdr:to>
    <xdr:pic>
      <xdr:nvPicPr>
        <xdr:cNvPr id="3" name="Picture 1442" descr="Europa:Users:gue2:Library:Caches:TemporaryItems:msoclip:0:clip_image00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11734800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21</xdr:row>
      <xdr:rowOff>38100</xdr:rowOff>
    </xdr:from>
    <xdr:to>
      <xdr:col>6</xdr:col>
      <xdr:colOff>581025</xdr:colOff>
      <xdr:row>23</xdr:row>
      <xdr:rowOff>152400</xdr:rowOff>
    </xdr:to>
    <xdr:sp>
      <xdr:nvSpPr>
        <xdr:cNvPr id="1" name="Flèche vers le haut 2"/>
        <xdr:cNvSpPr>
          <a:spLocks/>
        </xdr:cNvSpPr>
      </xdr:nvSpPr>
      <xdr:spPr>
        <a:xfrm>
          <a:off x="11668125" y="8201025"/>
          <a:ext cx="400050" cy="876300"/>
        </a:xfrm>
        <a:prstGeom prst="upArrow">
          <a:avLst>
            <a:gd name="adj1" fmla="val -17814"/>
            <a:gd name="adj2" fmla="val -22370"/>
          </a:avLst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9</xdr:row>
      <xdr:rowOff>66675</xdr:rowOff>
    </xdr:from>
    <xdr:to>
      <xdr:col>7</xdr:col>
      <xdr:colOff>276225</xdr:colOff>
      <xdr:row>9</xdr:row>
      <xdr:rowOff>333375</xdr:rowOff>
    </xdr:to>
    <xdr:sp>
      <xdr:nvSpPr>
        <xdr:cNvPr id="2" name="Flèche vers la droite 1"/>
        <xdr:cNvSpPr>
          <a:spLocks/>
        </xdr:cNvSpPr>
      </xdr:nvSpPr>
      <xdr:spPr>
        <a:xfrm>
          <a:off x="12411075" y="3514725"/>
          <a:ext cx="20955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66675</xdr:rowOff>
    </xdr:from>
    <xdr:to>
      <xdr:col>7</xdr:col>
      <xdr:colOff>276225</xdr:colOff>
      <xdr:row>10</xdr:row>
      <xdr:rowOff>333375</xdr:rowOff>
    </xdr:to>
    <xdr:sp>
      <xdr:nvSpPr>
        <xdr:cNvPr id="3" name="Flèche vers la droite 1"/>
        <xdr:cNvSpPr>
          <a:spLocks/>
        </xdr:cNvSpPr>
      </xdr:nvSpPr>
      <xdr:spPr>
        <a:xfrm>
          <a:off x="12411075" y="3895725"/>
          <a:ext cx="20955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276225</xdr:colOff>
      <xdr:row>11</xdr:row>
      <xdr:rowOff>333375</xdr:rowOff>
    </xdr:to>
    <xdr:sp>
      <xdr:nvSpPr>
        <xdr:cNvPr id="4" name="Flèche vers la droite 1"/>
        <xdr:cNvSpPr>
          <a:spLocks/>
        </xdr:cNvSpPr>
      </xdr:nvSpPr>
      <xdr:spPr>
        <a:xfrm>
          <a:off x="12411075" y="4276725"/>
          <a:ext cx="20955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22</xdr:row>
      <xdr:rowOff>76200</xdr:rowOff>
    </xdr:from>
    <xdr:to>
      <xdr:col>16</xdr:col>
      <xdr:colOff>85725</xdr:colOff>
      <xdr:row>23</xdr:row>
      <xdr:rowOff>190500</xdr:rowOff>
    </xdr:to>
    <xdr:sp>
      <xdr:nvSpPr>
        <xdr:cNvPr id="5" name="ZoneTexte 3"/>
        <xdr:cNvSpPr txBox="1">
          <a:spLocks noChangeArrowheads="1"/>
        </xdr:cNvSpPr>
      </xdr:nvSpPr>
      <xdr:spPr>
        <a:xfrm>
          <a:off x="12411075" y="8620125"/>
          <a:ext cx="9029700" cy="495300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561975</xdr:colOff>
      <xdr:row>0</xdr:row>
      <xdr:rowOff>228600</xdr:rowOff>
    </xdr:to>
    <xdr:pic>
      <xdr:nvPicPr>
        <xdr:cNvPr id="6" name="Image 19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14</xdr:row>
      <xdr:rowOff>66675</xdr:rowOff>
    </xdr:from>
    <xdr:to>
      <xdr:col>7</xdr:col>
      <xdr:colOff>276225</xdr:colOff>
      <xdr:row>14</xdr:row>
      <xdr:rowOff>333375</xdr:rowOff>
    </xdr:to>
    <xdr:sp>
      <xdr:nvSpPr>
        <xdr:cNvPr id="7" name="Flèche vers la droite 1"/>
        <xdr:cNvSpPr>
          <a:spLocks/>
        </xdr:cNvSpPr>
      </xdr:nvSpPr>
      <xdr:spPr>
        <a:xfrm>
          <a:off x="12411075" y="5562600"/>
          <a:ext cx="20955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15</xdr:row>
      <xdr:rowOff>47625</xdr:rowOff>
    </xdr:from>
    <xdr:to>
      <xdr:col>7</xdr:col>
      <xdr:colOff>276225</xdr:colOff>
      <xdr:row>15</xdr:row>
      <xdr:rowOff>314325</xdr:rowOff>
    </xdr:to>
    <xdr:sp>
      <xdr:nvSpPr>
        <xdr:cNvPr id="8" name="Flèche vers la droite 1"/>
        <xdr:cNvSpPr>
          <a:spLocks/>
        </xdr:cNvSpPr>
      </xdr:nvSpPr>
      <xdr:spPr>
        <a:xfrm>
          <a:off x="12411075" y="5924550"/>
          <a:ext cx="20955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16</xdr:row>
      <xdr:rowOff>38100</xdr:rowOff>
    </xdr:from>
    <xdr:to>
      <xdr:col>7</xdr:col>
      <xdr:colOff>276225</xdr:colOff>
      <xdr:row>16</xdr:row>
      <xdr:rowOff>304800</xdr:rowOff>
    </xdr:to>
    <xdr:sp>
      <xdr:nvSpPr>
        <xdr:cNvPr id="9" name="Flèche vers la droite 1"/>
        <xdr:cNvSpPr>
          <a:spLocks/>
        </xdr:cNvSpPr>
      </xdr:nvSpPr>
      <xdr:spPr>
        <a:xfrm>
          <a:off x="12411075" y="6296025"/>
          <a:ext cx="20955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28575</xdr:rowOff>
    </xdr:from>
    <xdr:to>
      <xdr:col>7</xdr:col>
      <xdr:colOff>276225</xdr:colOff>
      <xdr:row>17</xdr:row>
      <xdr:rowOff>295275</xdr:rowOff>
    </xdr:to>
    <xdr:sp>
      <xdr:nvSpPr>
        <xdr:cNvPr id="10" name="Flèche vers la droite 1"/>
        <xdr:cNvSpPr>
          <a:spLocks/>
        </xdr:cNvSpPr>
      </xdr:nvSpPr>
      <xdr:spPr>
        <a:xfrm>
          <a:off x="12411075" y="6667500"/>
          <a:ext cx="20955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9525</xdr:rowOff>
    </xdr:from>
    <xdr:to>
      <xdr:col>7</xdr:col>
      <xdr:colOff>276225</xdr:colOff>
      <xdr:row>18</xdr:row>
      <xdr:rowOff>276225</xdr:rowOff>
    </xdr:to>
    <xdr:sp>
      <xdr:nvSpPr>
        <xdr:cNvPr id="11" name="Flèche vers la droite 1"/>
        <xdr:cNvSpPr>
          <a:spLocks/>
        </xdr:cNvSpPr>
      </xdr:nvSpPr>
      <xdr:spPr>
        <a:xfrm>
          <a:off x="12411075" y="7029450"/>
          <a:ext cx="20955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19</xdr:row>
      <xdr:rowOff>0</xdr:rowOff>
    </xdr:from>
    <xdr:to>
      <xdr:col>7</xdr:col>
      <xdr:colOff>276225</xdr:colOff>
      <xdr:row>19</xdr:row>
      <xdr:rowOff>266700</xdr:rowOff>
    </xdr:to>
    <xdr:sp>
      <xdr:nvSpPr>
        <xdr:cNvPr id="12" name="Flèche vers la droite 1"/>
        <xdr:cNvSpPr>
          <a:spLocks/>
        </xdr:cNvSpPr>
      </xdr:nvSpPr>
      <xdr:spPr>
        <a:xfrm>
          <a:off x="12411075" y="7400925"/>
          <a:ext cx="20955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20</xdr:row>
      <xdr:rowOff>38100</xdr:rowOff>
    </xdr:from>
    <xdr:to>
      <xdr:col>7</xdr:col>
      <xdr:colOff>276225</xdr:colOff>
      <xdr:row>20</xdr:row>
      <xdr:rowOff>304800</xdr:rowOff>
    </xdr:to>
    <xdr:sp>
      <xdr:nvSpPr>
        <xdr:cNvPr id="13" name="Flèche vers la droite 1"/>
        <xdr:cNvSpPr>
          <a:spLocks/>
        </xdr:cNvSpPr>
      </xdr:nvSpPr>
      <xdr:spPr>
        <a:xfrm>
          <a:off x="12411075" y="7820025"/>
          <a:ext cx="20955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8</xdr:row>
      <xdr:rowOff>47625</xdr:rowOff>
    </xdr:from>
    <xdr:to>
      <xdr:col>3</xdr:col>
      <xdr:colOff>314325</xdr:colOff>
      <xdr:row>30</xdr:row>
      <xdr:rowOff>47625</xdr:rowOff>
    </xdr:to>
    <xdr:graphicFrame>
      <xdr:nvGraphicFramePr>
        <xdr:cNvPr id="1" name="Chart 2"/>
        <xdr:cNvGraphicFramePr/>
      </xdr:nvGraphicFramePr>
      <xdr:xfrm>
        <a:off x="2428875" y="2400300"/>
        <a:ext cx="65151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1</xdr:row>
      <xdr:rowOff>0</xdr:rowOff>
    </xdr:to>
    <xdr:pic>
      <xdr:nvPicPr>
        <xdr:cNvPr id="2" name="Image 1" descr="logo_UT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67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33</xdr:row>
      <xdr:rowOff>38100</xdr:rowOff>
    </xdr:from>
    <xdr:to>
      <xdr:col>3</xdr:col>
      <xdr:colOff>819150</xdr:colOff>
      <xdr:row>55</xdr:row>
      <xdr:rowOff>142875</xdr:rowOff>
    </xdr:to>
    <xdr:graphicFrame>
      <xdr:nvGraphicFramePr>
        <xdr:cNvPr id="3" name="Chart 2"/>
        <xdr:cNvGraphicFramePr/>
      </xdr:nvGraphicFramePr>
      <xdr:xfrm>
        <a:off x="2057400" y="7981950"/>
        <a:ext cx="7391400" cy="4638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466725</xdr:colOff>
      <xdr:row>0</xdr:row>
      <xdr:rowOff>200025</xdr:rowOff>
    </xdr:to>
    <xdr:pic>
      <xdr:nvPicPr>
        <xdr:cNvPr id="1" name="Image 1" descr="logo_UT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66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e2\Downloads\pack_ISO_9001_vide_avec_liens_version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el d'utilisation"/>
      <sheetName val="Données"/>
      <sheetName val="Diagnostic"/>
      <sheetName val="Notes du diagnostic"/>
      <sheetName val="Resultats globaux"/>
      <sheetName val="Calculs Kiviat par chapitre"/>
      <sheetName val="Resultats chapitre 4"/>
      <sheetName val="Resultats chapitre 5"/>
      <sheetName val="Resultats chapitre 6"/>
      <sheetName val="Resultats chapitre 7"/>
      <sheetName val="Resultat chapitre 8"/>
      <sheetName val="Vision globale des résultats"/>
      <sheetName val="Trame pour plan d'actions"/>
    </sheetNames>
    <sheetDataSet>
      <sheetData sheetId="1">
        <row r="2">
          <cell r="A2" t="str">
            <v>Non-conforme</v>
          </cell>
        </row>
        <row r="3">
          <cell r="A3" t="str">
            <v>A améliorer</v>
          </cell>
        </row>
        <row r="4">
          <cell r="A4" t="str">
            <v>Acceptable</v>
          </cell>
        </row>
        <row r="5">
          <cell r="A5" t="str">
            <v>Conforme</v>
          </cell>
        </row>
        <row r="6">
          <cell r="A6" t="str">
            <v>Exclus (NA)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1" width="14.00390625" style="0" customWidth="1"/>
    <col min="2" max="2" width="20.7109375" style="0" customWidth="1"/>
    <col min="3" max="3" width="17.00390625" style="0" customWidth="1"/>
    <col min="4" max="4" width="6.7109375" style="0" customWidth="1"/>
    <col min="5" max="5" width="16.28125" style="0" customWidth="1"/>
    <col min="6" max="6" width="16.00390625" style="0" customWidth="1"/>
    <col min="7" max="7" width="15.28125" style="0" customWidth="1"/>
    <col min="11" max="11" width="12.140625" style="0" customWidth="1"/>
    <col min="12" max="12" width="18.00390625" style="0" customWidth="1"/>
    <col min="13" max="13" width="15.8515625" style="0" customWidth="1"/>
  </cols>
  <sheetData>
    <row r="1" spans="1:7" ht="21" customHeight="1">
      <c r="A1" s="119"/>
      <c r="B1" s="120"/>
      <c r="C1" s="122" t="s">
        <v>49</v>
      </c>
      <c r="D1" s="121" t="s">
        <v>32</v>
      </c>
      <c r="E1" s="120"/>
      <c r="F1" s="120"/>
      <c r="G1" s="178" t="s">
        <v>82</v>
      </c>
    </row>
    <row r="2" spans="1:7" ht="34.5" customHeight="1">
      <c r="A2" s="196"/>
      <c r="B2" s="197"/>
      <c r="C2" s="223" t="s">
        <v>169</v>
      </c>
      <c r="D2" s="197"/>
      <c r="E2" s="197"/>
      <c r="F2" s="197"/>
      <c r="G2" s="198"/>
    </row>
    <row r="3" spans="1:7" ht="18.75" customHeight="1">
      <c r="A3" s="329" t="s">
        <v>44</v>
      </c>
      <c r="B3" s="330"/>
      <c r="C3" s="330"/>
      <c r="D3" s="330"/>
      <c r="E3" s="330"/>
      <c r="F3" s="330"/>
      <c r="G3" s="331"/>
    </row>
    <row r="4" spans="1:7" ht="27" customHeight="1">
      <c r="A4" s="100"/>
      <c r="B4" s="224" t="s">
        <v>137</v>
      </c>
      <c r="C4" s="339" t="s">
        <v>42</v>
      </c>
      <c r="D4" s="339"/>
      <c r="E4" s="340"/>
      <c r="F4" s="340"/>
      <c r="G4" s="50" t="s">
        <v>103</v>
      </c>
    </row>
    <row r="5" spans="1:7" ht="27" customHeight="1">
      <c r="A5" s="101"/>
      <c r="B5" s="225" t="s">
        <v>111</v>
      </c>
      <c r="C5" s="322" t="s">
        <v>47</v>
      </c>
      <c r="D5" s="322"/>
      <c r="E5" s="323"/>
      <c r="F5" s="323"/>
      <c r="G5" s="41"/>
    </row>
    <row r="6" spans="1:7" ht="27" customHeight="1">
      <c r="A6" s="102"/>
      <c r="B6" s="226" t="s">
        <v>112</v>
      </c>
      <c r="C6" s="324" t="s">
        <v>96</v>
      </c>
      <c r="D6" s="324"/>
      <c r="E6" s="325"/>
      <c r="F6" s="325"/>
      <c r="G6" s="42"/>
    </row>
    <row r="7" spans="1:7" s="21" customFormat="1" ht="19.5" customHeight="1">
      <c r="A7" s="66" t="s">
        <v>65</v>
      </c>
      <c r="B7" s="61"/>
      <c r="C7" s="61"/>
      <c r="D7" s="61"/>
      <c r="E7" s="61"/>
      <c r="F7" s="61"/>
      <c r="G7" s="62"/>
    </row>
    <row r="8" spans="1:7" s="21" customFormat="1" ht="19.5" customHeight="1">
      <c r="A8" s="103" t="s">
        <v>50</v>
      </c>
      <c r="B8" s="104" t="s">
        <v>166</v>
      </c>
      <c r="C8" s="104"/>
      <c r="D8" s="104"/>
      <c r="E8" s="104"/>
      <c r="F8" s="104"/>
      <c r="G8" s="105"/>
    </row>
    <row r="9" spans="1:7" s="21" customFormat="1" ht="19.5" customHeight="1">
      <c r="A9" s="106" t="s">
        <v>51</v>
      </c>
      <c r="B9" s="107" t="s">
        <v>161</v>
      </c>
      <c r="C9" s="71"/>
      <c r="D9" s="71"/>
      <c r="E9" s="71"/>
      <c r="F9" s="108"/>
      <c r="G9" s="109"/>
    </row>
    <row r="10" spans="1:7" s="21" customFormat="1" ht="19.5" customHeight="1">
      <c r="A10" s="110"/>
      <c r="B10" s="107" t="s">
        <v>162</v>
      </c>
      <c r="C10" s="71"/>
      <c r="D10" s="71"/>
      <c r="E10" s="71"/>
      <c r="F10" s="71"/>
      <c r="G10" s="72"/>
    </row>
    <row r="11" spans="1:7" s="21" customFormat="1" ht="19.5" customHeight="1">
      <c r="A11" s="106" t="s">
        <v>66</v>
      </c>
      <c r="B11" s="147" t="s">
        <v>26</v>
      </c>
      <c r="C11" s="108"/>
      <c r="D11" s="108"/>
      <c r="E11" s="108"/>
      <c r="F11" s="108"/>
      <c r="G11" s="109"/>
    </row>
    <row r="12" spans="1:7" s="21" customFormat="1" ht="19.5" customHeight="1">
      <c r="A12" s="146"/>
      <c r="B12" s="148" t="s">
        <v>113</v>
      </c>
      <c r="C12" s="71"/>
      <c r="D12" s="71"/>
      <c r="E12" s="71"/>
      <c r="F12" s="71"/>
      <c r="G12" s="72"/>
    </row>
    <row r="13" spans="1:7" s="21" customFormat="1" ht="19.5" customHeight="1">
      <c r="A13" s="110"/>
      <c r="B13" s="148" t="s">
        <v>114</v>
      </c>
      <c r="C13" s="71"/>
      <c r="D13" s="71"/>
      <c r="E13" s="71"/>
      <c r="F13" s="71"/>
      <c r="G13" s="72"/>
    </row>
    <row r="14" spans="1:7" s="21" customFormat="1" ht="19.5" customHeight="1">
      <c r="A14" s="93" t="s">
        <v>27</v>
      </c>
      <c r="B14" s="94"/>
      <c r="C14" s="92" t="s">
        <v>141</v>
      </c>
      <c r="D14" s="90"/>
      <c r="E14" s="90"/>
      <c r="F14" s="90"/>
      <c r="G14" s="91"/>
    </row>
    <row r="15" spans="1:7" s="21" customFormat="1" ht="28.5" customHeight="1">
      <c r="A15" s="84" t="s">
        <v>28</v>
      </c>
      <c r="B15" s="85"/>
      <c r="C15" s="99"/>
      <c r="D15" s="111"/>
      <c r="E15" s="111"/>
      <c r="F15" s="326" t="s">
        <v>99</v>
      </c>
      <c r="G15" s="327"/>
    </row>
    <row r="16" spans="1:7" s="21" customFormat="1" ht="28.5" customHeight="1">
      <c r="A16" s="84" t="s">
        <v>29</v>
      </c>
      <c r="B16" s="85"/>
      <c r="C16" s="112" t="s">
        <v>116</v>
      </c>
      <c r="D16" s="113"/>
      <c r="E16" s="113"/>
      <c r="F16" s="195" t="s">
        <v>68</v>
      </c>
      <c r="G16" s="118" t="s">
        <v>97</v>
      </c>
    </row>
    <row r="17" spans="1:7" s="21" customFormat="1" ht="28.5" customHeight="1">
      <c r="A17" s="84" t="s">
        <v>30</v>
      </c>
      <c r="B17" s="85"/>
      <c r="C17" s="328" t="s">
        <v>80</v>
      </c>
      <c r="D17" s="328"/>
      <c r="E17" s="328"/>
      <c r="F17" s="199" t="s">
        <v>67</v>
      </c>
      <c r="G17" s="114">
        <v>0</v>
      </c>
    </row>
    <row r="18" spans="1:7" s="21" customFormat="1" ht="28.5" customHeight="1">
      <c r="A18" s="84" t="s">
        <v>108</v>
      </c>
      <c r="B18" s="85"/>
      <c r="C18" s="334" t="s">
        <v>165</v>
      </c>
      <c r="D18" s="335"/>
      <c r="E18" s="336"/>
      <c r="F18" s="199" t="s">
        <v>4</v>
      </c>
      <c r="G18" s="114">
        <v>0.1</v>
      </c>
    </row>
    <row r="19" spans="1:7" s="21" customFormat="1" ht="28.5" customHeight="1">
      <c r="A19" s="84" t="s">
        <v>52</v>
      </c>
      <c r="B19" s="85"/>
      <c r="C19" s="334" t="s">
        <v>85</v>
      </c>
      <c r="D19" s="335"/>
      <c r="E19" s="336"/>
      <c r="F19" s="199" t="s">
        <v>87</v>
      </c>
      <c r="G19" s="114">
        <v>0.3</v>
      </c>
    </row>
    <row r="20" spans="1:7" s="21" customFormat="1" ht="28.5" customHeight="1">
      <c r="A20" s="84" t="s">
        <v>53</v>
      </c>
      <c r="B20" s="85"/>
      <c r="C20" s="328" t="s">
        <v>2</v>
      </c>
      <c r="D20" s="328"/>
      <c r="E20" s="328"/>
      <c r="F20" s="199" t="s">
        <v>88</v>
      </c>
      <c r="G20" s="114">
        <v>0.5</v>
      </c>
    </row>
    <row r="21" spans="1:7" s="21" customFormat="1" ht="28.5" customHeight="1">
      <c r="A21" s="84" t="s">
        <v>54</v>
      </c>
      <c r="B21" s="85"/>
      <c r="C21" s="328" t="s">
        <v>1</v>
      </c>
      <c r="D21" s="328"/>
      <c r="E21" s="328"/>
      <c r="F21" s="199" t="s">
        <v>89</v>
      </c>
      <c r="G21" s="114">
        <v>0.75</v>
      </c>
    </row>
    <row r="22" spans="1:7" s="21" customFormat="1" ht="28.5" customHeight="1">
      <c r="A22" s="337" t="s">
        <v>62</v>
      </c>
      <c r="B22" s="338"/>
      <c r="C22" s="328" t="s">
        <v>86</v>
      </c>
      <c r="D22" s="328"/>
      <c r="E22" s="328"/>
      <c r="F22" s="199" t="s">
        <v>136</v>
      </c>
      <c r="G22" s="114">
        <v>1</v>
      </c>
    </row>
    <row r="23" spans="1:7" s="21" customFormat="1" ht="15.75" customHeight="1">
      <c r="A23" s="75" t="s">
        <v>100</v>
      </c>
      <c r="B23" s="76"/>
      <c r="C23" s="76"/>
      <c r="D23" s="76"/>
      <c r="E23" s="76"/>
      <c r="F23" s="76"/>
      <c r="G23" s="77"/>
    </row>
    <row r="24" spans="1:7" s="21" customFormat="1" ht="15.75" customHeight="1">
      <c r="A24" s="63"/>
      <c r="B24" s="64"/>
      <c r="C24" s="64"/>
      <c r="D24" s="64"/>
      <c r="E24" s="64"/>
      <c r="F24" s="64"/>
      <c r="G24" s="65"/>
    </row>
    <row r="25" spans="1:7" s="60" customFormat="1" ht="15.75" customHeight="1">
      <c r="A25" s="117" t="s">
        <v>91</v>
      </c>
      <c r="B25" s="115" t="s">
        <v>163</v>
      </c>
      <c r="C25" s="108"/>
      <c r="D25" s="108"/>
      <c r="E25" s="108"/>
      <c r="F25" s="108"/>
      <c r="G25" s="109"/>
    </row>
    <row r="26" spans="1:7" s="21" customFormat="1" ht="15.75" customHeight="1">
      <c r="A26" s="78"/>
      <c r="B26" s="332" t="s">
        <v>64</v>
      </c>
      <c r="C26" s="332"/>
      <c r="D26" s="332"/>
      <c r="E26" s="332"/>
      <c r="F26" s="332"/>
      <c r="G26" s="333"/>
    </row>
    <row r="27" spans="1:7" s="21" customFormat="1" ht="15.75" customHeight="1">
      <c r="A27" s="78"/>
      <c r="B27" s="116" t="s">
        <v>43</v>
      </c>
      <c r="C27" s="108"/>
      <c r="D27" s="108"/>
      <c r="E27" s="108"/>
      <c r="F27" s="108"/>
      <c r="G27" s="109"/>
    </row>
    <row r="28" spans="1:7" s="21" customFormat="1" ht="15.75" customHeight="1">
      <c r="A28" s="78"/>
      <c r="B28" s="332" t="s">
        <v>64</v>
      </c>
      <c r="C28" s="332"/>
      <c r="D28" s="332"/>
      <c r="E28" s="332"/>
      <c r="F28" s="332"/>
      <c r="G28" s="333"/>
    </row>
    <row r="29" spans="1:7" s="21" customFormat="1" ht="15.75" customHeight="1">
      <c r="A29" s="78"/>
      <c r="B29" s="116" t="s">
        <v>31</v>
      </c>
      <c r="C29" s="108"/>
      <c r="D29" s="108"/>
      <c r="E29" s="108"/>
      <c r="F29" s="108"/>
      <c r="G29" s="109"/>
    </row>
    <row r="30" spans="1:7" ht="15.75" customHeight="1">
      <c r="A30" s="78"/>
      <c r="B30" s="332" t="s">
        <v>64</v>
      </c>
      <c r="C30" s="332"/>
      <c r="D30" s="332"/>
      <c r="E30" s="332"/>
      <c r="F30" s="332"/>
      <c r="G30" s="333"/>
    </row>
    <row r="31" spans="1:7" ht="15.75" customHeight="1">
      <c r="A31" s="117" t="s">
        <v>60</v>
      </c>
      <c r="B31" s="116" t="s">
        <v>73</v>
      </c>
      <c r="C31" s="108"/>
      <c r="D31" s="108"/>
      <c r="E31" s="108"/>
      <c r="F31" s="108"/>
      <c r="G31" s="109"/>
    </row>
    <row r="32" spans="1:7" ht="15.75" customHeight="1">
      <c r="A32" s="78"/>
      <c r="B32" s="332" t="s">
        <v>64</v>
      </c>
      <c r="C32" s="332"/>
      <c r="D32" s="332"/>
      <c r="E32" s="332"/>
      <c r="F32" s="332"/>
      <c r="G32" s="333"/>
    </row>
    <row r="33" spans="1:7" ht="15.75" customHeight="1">
      <c r="A33" s="78"/>
      <c r="B33" s="116" t="s">
        <v>118</v>
      </c>
      <c r="C33" s="108"/>
      <c r="D33" s="108"/>
      <c r="E33" s="108"/>
      <c r="F33" s="108"/>
      <c r="G33" s="109"/>
    </row>
    <row r="34" spans="1:7" ht="15.75" customHeight="1">
      <c r="A34" s="78"/>
      <c r="B34" s="332" t="s">
        <v>64</v>
      </c>
      <c r="C34" s="332"/>
      <c r="D34" s="332"/>
      <c r="E34" s="332"/>
      <c r="F34" s="332"/>
      <c r="G34" s="333"/>
    </row>
    <row r="35" spans="1:7" ht="15.75" customHeight="1">
      <c r="A35" s="78"/>
      <c r="B35" s="116" t="s">
        <v>83</v>
      </c>
      <c r="C35" s="108"/>
      <c r="D35" s="108"/>
      <c r="E35" s="108"/>
      <c r="F35" s="108"/>
      <c r="G35" s="109"/>
    </row>
    <row r="36" spans="1:7" ht="15.75" customHeight="1">
      <c r="A36" s="78"/>
      <c r="B36" s="332" t="s">
        <v>64</v>
      </c>
      <c r="C36" s="332"/>
      <c r="D36" s="332"/>
      <c r="E36" s="332"/>
      <c r="F36" s="332"/>
      <c r="G36" s="333"/>
    </row>
    <row r="37" spans="1:7" ht="15.75" customHeight="1">
      <c r="A37" s="117" t="s">
        <v>61</v>
      </c>
      <c r="B37" s="115" t="s">
        <v>140</v>
      </c>
      <c r="C37" s="108"/>
      <c r="D37" s="108"/>
      <c r="E37" s="108"/>
      <c r="F37" s="108"/>
      <c r="G37" s="109"/>
    </row>
    <row r="38" spans="1:7" ht="15.75" customHeight="1">
      <c r="A38" s="78"/>
      <c r="B38" s="332" t="s">
        <v>64</v>
      </c>
      <c r="C38" s="332"/>
      <c r="D38" s="332"/>
      <c r="E38" s="332"/>
      <c r="F38" s="332"/>
      <c r="G38" s="333"/>
    </row>
    <row r="39" spans="1:7" ht="15.75" customHeight="1">
      <c r="A39" s="63"/>
      <c r="B39" s="116" t="s">
        <v>133</v>
      </c>
      <c r="C39" s="108"/>
      <c r="D39" s="108"/>
      <c r="E39" s="108"/>
      <c r="F39" s="108"/>
      <c r="G39" s="109"/>
    </row>
    <row r="40" spans="1:7" ht="15.75" customHeight="1">
      <c r="A40" s="63"/>
      <c r="B40" s="332" t="s">
        <v>64</v>
      </c>
      <c r="C40" s="332"/>
      <c r="D40" s="332"/>
      <c r="E40" s="332"/>
      <c r="F40" s="332"/>
      <c r="G40" s="333"/>
    </row>
    <row r="41" spans="1:7" ht="15.75" customHeight="1">
      <c r="A41" s="63"/>
      <c r="B41" s="116" t="s">
        <v>0</v>
      </c>
      <c r="C41" s="108"/>
      <c r="D41" s="108"/>
      <c r="E41" s="108"/>
      <c r="F41" s="108"/>
      <c r="G41" s="109"/>
    </row>
    <row r="42" spans="1:7" ht="15.75" customHeight="1">
      <c r="A42" s="63"/>
      <c r="B42" s="332" t="s">
        <v>64</v>
      </c>
      <c r="C42" s="332"/>
      <c r="D42" s="332"/>
      <c r="E42" s="332"/>
      <c r="F42" s="332"/>
      <c r="G42" s="333"/>
    </row>
    <row r="43" spans="1:7" ht="15.75" customHeight="1">
      <c r="A43" s="63"/>
      <c r="B43" s="332" t="s">
        <v>64</v>
      </c>
      <c r="C43" s="332"/>
      <c r="D43" s="332"/>
      <c r="E43" s="332"/>
      <c r="F43" s="332"/>
      <c r="G43" s="333"/>
    </row>
    <row r="44" spans="1:7" ht="15.75" customHeight="1">
      <c r="A44" s="79"/>
      <c r="B44" s="332" t="s">
        <v>64</v>
      </c>
      <c r="C44" s="332"/>
      <c r="D44" s="332"/>
      <c r="E44" s="332"/>
      <c r="F44" s="332"/>
      <c r="G44" s="333"/>
    </row>
    <row r="45" spans="1:7" ht="18" customHeight="1">
      <c r="A45" s="67"/>
      <c r="B45" s="68"/>
      <c r="C45" s="74"/>
      <c r="D45" s="74" t="s">
        <v>110</v>
      </c>
      <c r="E45" s="68"/>
      <c r="F45" s="68"/>
      <c r="G45" s="69"/>
    </row>
    <row r="46" spans="1:7" ht="18" customHeight="1">
      <c r="A46" s="70"/>
      <c r="B46" s="71"/>
      <c r="C46" s="73"/>
      <c r="D46" s="73" t="s">
        <v>98</v>
      </c>
      <c r="E46" s="71"/>
      <c r="F46" s="71"/>
      <c r="G46" s="72"/>
    </row>
    <row r="47" spans="1:7" ht="24.75" customHeight="1">
      <c r="A47" s="149"/>
      <c r="B47" s="150"/>
      <c r="C47" s="151"/>
      <c r="D47" s="151" t="s">
        <v>135</v>
      </c>
      <c r="E47" s="150"/>
      <c r="F47" s="150"/>
      <c r="G47" s="152"/>
    </row>
  </sheetData>
  <sheetProtection/>
  <mergeCells count="23">
    <mergeCell ref="B40:G40"/>
    <mergeCell ref="B42:G42"/>
    <mergeCell ref="B43:G43"/>
    <mergeCell ref="C21:E21"/>
    <mergeCell ref="C22:E22"/>
    <mergeCell ref="C4:F4"/>
    <mergeCell ref="B44:G44"/>
    <mergeCell ref="B26:G26"/>
    <mergeCell ref="B28:G28"/>
    <mergeCell ref="B30:G30"/>
    <mergeCell ref="B32:G32"/>
    <mergeCell ref="B34:G34"/>
    <mergeCell ref="B38:G38"/>
    <mergeCell ref="C5:F5"/>
    <mergeCell ref="C6:F6"/>
    <mergeCell ref="F15:G15"/>
    <mergeCell ref="C17:E17"/>
    <mergeCell ref="A3:G3"/>
    <mergeCell ref="B36:G36"/>
    <mergeCell ref="C18:E18"/>
    <mergeCell ref="C19:E19"/>
    <mergeCell ref="C20:E20"/>
    <mergeCell ref="A22:B22"/>
  </mergeCells>
  <printOptions/>
  <pageMargins left="0.36000000000000004" right="0.36000000000000004" top="0.4100000000000001" bottom="0.4100000000000001" header="0.1" footer="0.1"/>
  <pageSetup orientation="portrait" paperSize="10" scale="80"/>
  <headerFooter alignWithMargins="0">
    <oddHeader>&amp;L© 2010 - A. Lomet, S. Di Benedetto, G. Farges, CP13 2010&amp;RAutodiagnostic - Qualité Thèse</oddHeader>
    <oddFooter>&amp;LVersion du 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2"/>
  <sheetViews>
    <sheetView zoomScale="85" zoomScaleNormal="85" zoomScalePageLayoutView="0" workbookViewId="0" topLeftCell="A1">
      <selection activeCell="B68" sqref="B68"/>
    </sheetView>
  </sheetViews>
  <sheetFormatPr defaultColWidth="10.8515625" defaultRowHeight="33" customHeight="1" outlineLevelCol="1"/>
  <cols>
    <col min="1" max="1" width="9.00390625" style="1" customWidth="1"/>
    <col min="2" max="2" width="77.8515625" style="22" customWidth="1"/>
    <col min="3" max="3" width="20.7109375" style="22" customWidth="1"/>
    <col min="4" max="4" width="37.28125" style="21" customWidth="1"/>
    <col min="5" max="5" width="40.8515625" style="21" customWidth="1"/>
    <col min="6" max="6" width="3.8515625" style="21" customWidth="1" outlineLevel="1"/>
    <col min="7" max="7" width="18.00390625" style="2" customWidth="1" outlineLevel="1"/>
    <col min="8" max="10" width="10.8515625" style="21" customWidth="1" outlineLevel="1"/>
    <col min="11" max="11" width="9.421875" style="21" customWidth="1" outlineLevel="1"/>
    <col min="12" max="13" width="10.8515625" style="21" customWidth="1" outlineLevel="1"/>
    <col min="14" max="14" width="11.8515625" style="19" customWidth="1" outlineLevel="1"/>
    <col min="15" max="15" width="19.7109375" style="29" customWidth="1" outlineLevel="1"/>
    <col min="16" max="16" width="19.421875" style="30" customWidth="1" outlineLevel="1"/>
    <col min="17" max="17" width="20.7109375" style="29" customWidth="1" outlineLevel="1"/>
    <col min="18" max="18" width="19.28125" style="30" customWidth="1" outlineLevel="1"/>
    <col min="19" max="26" width="10.8515625" style="21" customWidth="1" outlineLevel="1"/>
    <col min="27" max="27" width="10.8515625" style="21" customWidth="1"/>
    <col min="28" max="39" width="10.8515625" style="21" customWidth="1" outlineLevel="1"/>
    <col min="40" max="16384" width="10.8515625" style="21" customWidth="1"/>
  </cols>
  <sheetData>
    <row r="1" spans="1:18" ht="22.5" customHeight="1">
      <c r="A1" s="123"/>
      <c r="B1" s="122" t="str">
        <f>'1) Contexte'!C1</f>
        <v>Autodiagnostic :</v>
      </c>
      <c r="C1" s="121" t="s">
        <v>134</v>
      </c>
      <c r="D1" s="124"/>
      <c r="E1" s="178" t="s">
        <v>82</v>
      </c>
      <c r="G1"/>
      <c r="H1"/>
      <c r="I1"/>
      <c r="J1"/>
      <c r="K1"/>
      <c r="L1"/>
      <c r="M1"/>
      <c r="N1"/>
      <c r="O1"/>
      <c r="P1"/>
      <c r="Q1"/>
      <c r="R1"/>
    </row>
    <row r="2" spans="1:18" s="26" customFormat="1" ht="33" customHeight="1">
      <c r="A2" s="189"/>
      <c r="B2" s="190"/>
      <c r="C2" s="190" t="str">
        <f>'1) Contexte'!A2:G2</f>
        <v>Qualité dans les processus de Thèse (ou Post-Doc)</v>
      </c>
      <c r="D2" s="190"/>
      <c r="E2" s="191"/>
      <c r="G2"/>
      <c r="H2"/>
      <c r="I2"/>
      <c r="J2"/>
      <c r="K2"/>
      <c r="L2"/>
      <c r="M2"/>
      <c r="N2"/>
      <c r="O2"/>
      <c r="P2"/>
      <c r="Q2"/>
      <c r="R2"/>
    </row>
    <row r="3" spans="1:18" s="26" customFormat="1" ht="21" customHeight="1">
      <c r="A3" s="343" t="str">
        <f>'1) Contexte'!A3:G3</f>
        <v>Avertissement : toute zone blanche peut être remplie ou modifiée. Les données peuvent ensuite être utilisées dans d'autres onglets</v>
      </c>
      <c r="B3" s="344"/>
      <c r="C3" s="344"/>
      <c r="D3" s="344"/>
      <c r="E3" s="345"/>
      <c r="G3"/>
      <c r="H3" s="165"/>
      <c r="I3" s="166"/>
      <c r="J3" s="166"/>
      <c r="K3" s="167" t="s">
        <v>37</v>
      </c>
      <c r="L3" s="166"/>
      <c r="M3" s="166"/>
      <c r="N3" s="168"/>
      <c r="O3" s="341" t="s">
        <v>77</v>
      </c>
      <c r="P3" s="179" t="s">
        <v>79</v>
      </c>
      <c r="Q3" s="341" t="s">
        <v>77</v>
      </c>
      <c r="R3" s="182" t="s">
        <v>45</v>
      </c>
    </row>
    <row r="4" spans="1:18" s="26" customFormat="1" ht="33" customHeight="1">
      <c r="A4" s="100"/>
      <c r="B4" s="228" t="str">
        <f>'1) Contexte'!B4</f>
        <v>Formation :  </v>
      </c>
      <c r="C4" s="202" t="str">
        <f>'1) Contexte'!C4:F4</f>
        <v>Mettre ici le nom de la spécialité ou de la mention....</v>
      </c>
      <c r="D4" s="192"/>
      <c r="E4" s="50" t="s">
        <v>103</v>
      </c>
      <c r="G4" s="3"/>
      <c r="H4" s="346" t="s">
        <v>132</v>
      </c>
      <c r="I4" s="347"/>
      <c r="J4" s="347"/>
      <c r="K4" s="347"/>
      <c r="L4" s="347"/>
      <c r="M4" s="347"/>
      <c r="N4" s="348"/>
      <c r="O4" s="342"/>
      <c r="P4" s="180" t="s">
        <v>55</v>
      </c>
      <c r="Q4" s="342"/>
      <c r="R4" s="180" t="s">
        <v>55</v>
      </c>
    </row>
    <row r="5" spans="1:18" s="26" customFormat="1" ht="33" customHeight="1">
      <c r="A5" s="101"/>
      <c r="B5" s="229" t="str">
        <f>'1) Contexte'!B5</f>
        <v>Date :  </v>
      </c>
      <c r="C5" s="260" t="str">
        <f>'1) Contexte'!C5:F5</f>
        <v>jour, mois, année de l'évaluation</v>
      </c>
      <c r="D5" s="193"/>
      <c r="E5" s="41"/>
      <c r="G5" s="349" t="s">
        <v>33</v>
      </c>
      <c r="H5" s="156"/>
      <c r="I5" s="157"/>
      <c r="J5" s="157"/>
      <c r="K5" s="155" t="s">
        <v>35</v>
      </c>
      <c r="L5" s="157"/>
      <c r="M5" s="157"/>
      <c r="N5" s="158"/>
      <c r="O5" s="212" t="s">
        <v>74</v>
      </c>
      <c r="P5" s="38" t="s">
        <v>34</v>
      </c>
      <c r="Q5" s="37" t="s">
        <v>74</v>
      </c>
      <c r="R5" s="34" t="s">
        <v>70</v>
      </c>
    </row>
    <row r="6" spans="1:18" s="26" customFormat="1" ht="33" customHeight="1">
      <c r="A6" s="102"/>
      <c r="B6" s="230" t="str">
        <f>'1) Contexte'!B6</f>
        <v>Nom et Fonction du signataire :  </v>
      </c>
      <c r="C6" s="227" t="str">
        <f>'1) Contexte'!C6:F6</f>
        <v>Prénon NOM  du signataire</v>
      </c>
      <c r="D6" s="194"/>
      <c r="E6" s="42"/>
      <c r="G6" s="350"/>
      <c r="H6" s="161">
        <f>'1) Contexte'!G17</f>
        <v>0</v>
      </c>
      <c r="I6" s="161">
        <f>'1) Contexte'!G18</f>
        <v>0.1</v>
      </c>
      <c r="J6" s="161">
        <f>'1) Contexte'!G19</f>
        <v>0.3</v>
      </c>
      <c r="K6" s="169">
        <f>'1) Contexte'!G20</f>
        <v>0.5</v>
      </c>
      <c r="L6" s="161">
        <f>'1) Contexte'!G21</f>
        <v>0.75</v>
      </c>
      <c r="M6" s="161">
        <f>'1) Contexte'!G22+'1) Contexte'!M30</f>
        <v>1</v>
      </c>
      <c r="N6" s="352" t="s">
        <v>36</v>
      </c>
      <c r="O6" s="354" t="s">
        <v>76</v>
      </c>
      <c r="P6" s="39" t="s">
        <v>41</v>
      </c>
      <c r="Q6" s="356" t="s">
        <v>75</v>
      </c>
      <c r="R6" s="35" t="s">
        <v>41</v>
      </c>
    </row>
    <row r="7" spans="1:18" s="26" customFormat="1" ht="33" customHeight="1">
      <c r="A7" s="292" t="s">
        <v>130</v>
      </c>
      <c r="B7" s="293"/>
      <c r="C7" s="293"/>
      <c r="D7" s="293"/>
      <c r="E7" s="294"/>
      <c r="G7" s="351"/>
      <c r="H7" s="162" t="str">
        <f>'1) Contexte'!F17</f>
        <v>Non réalisé</v>
      </c>
      <c r="I7" s="162" t="str">
        <f>'1) Contexte'!F18</f>
        <v>Rédhibitoire</v>
      </c>
      <c r="J7" s="162" t="str">
        <f>'1) Contexte'!F19</f>
        <v>Points faibles</v>
      </c>
      <c r="K7" s="162" t="str">
        <f>'1) Contexte'!F20</f>
        <v>Normal</v>
      </c>
      <c r="L7" s="162" t="str">
        <f>'1) Contexte'!F21</f>
        <v>Points forts</v>
      </c>
      <c r="M7" s="162" t="str">
        <f>'1) Contexte'!F22</f>
        <v>Excellent</v>
      </c>
      <c r="N7" s="353"/>
      <c r="O7" s="355"/>
      <c r="P7" s="40" t="s">
        <v>69</v>
      </c>
      <c r="Q7" s="357"/>
      <c r="R7" s="36" t="s">
        <v>71</v>
      </c>
    </row>
    <row r="8" spans="1:19" s="26" customFormat="1" ht="33" customHeight="1">
      <c r="A8" s="243" t="s">
        <v>138</v>
      </c>
      <c r="B8" s="244"/>
      <c r="C8" s="244"/>
      <c r="D8" s="244"/>
      <c r="E8" s="245"/>
      <c r="G8" s="16"/>
      <c r="H8" s="17"/>
      <c r="I8" s="17"/>
      <c r="J8" s="17"/>
      <c r="K8" s="17"/>
      <c r="L8" s="17"/>
      <c r="M8" s="17"/>
      <c r="N8" s="18"/>
      <c r="O8" s="213" t="s">
        <v>78</v>
      </c>
      <c r="P8" s="6"/>
      <c r="Q8" s="83" t="s">
        <v>59</v>
      </c>
      <c r="R8" s="31"/>
      <c r="S8"/>
    </row>
    <row r="9" spans="1:19" s="26" customFormat="1" ht="33" customHeight="1">
      <c r="A9" s="204" t="s">
        <v>139</v>
      </c>
      <c r="B9" s="205"/>
      <c r="C9" s="205"/>
      <c r="D9" s="205"/>
      <c r="E9" s="206"/>
      <c r="F9" s="27"/>
      <c r="G9" s="7"/>
      <c r="H9" s="8"/>
      <c r="I9" s="8"/>
      <c r="J9" s="8"/>
      <c r="K9" s="8"/>
      <c r="L9" s="8"/>
      <c r="M9" s="8"/>
      <c r="N9" s="9"/>
      <c r="O9" s="10"/>
      <c r="P9" s="181" t="s">
        <v>46</v>
      </c>
      <c r="Q9" s="271">
        <f>Q11+Q38+Q58</f>
        <v>1</v>
      </c>
      <c r="R9" s="5">
        <f>R11+R38+R58</f>
        <v>0.564469246031746</v>
      </c>
      <c r="S9"/>
    </row>
    <row r="10" spans="1:19" s="26" customFormat="1" ht="33" customHeight="1">
      <c r="A10" s="243" t="s">
        <v>173</v>
      </c>
      <c r="B10" s="246"/>
      <c r="C10" s="247"/>
      <c r="D10" s="247"/>
      <c r="E10" s="248"/>
      <c r="F10" s="27"/>
      <c r="G10" s="11"/>
      <c r="H10" s="12"/>
      <c r="I10" s="12"/>
      <c r="J10" s="12"/>
      <c r="K10" s="12"/>
      <c r="L10" s="12"/>
      <c r="M10" s="12"/>
      <c r="N10" s="13"/>
      <c r="O10" s="14"/>
      <c r="P10" s="15"/>
      <c r="Q10" s="285"/>
      <c r="R10" s="5"/>
      <c r="S10"/>
    </row>
    <row r="11" spans="1:19" s="26" customFormat="1" ht="33" customHeight="1">
      <c r="A11" s="358" t="s">
        <v>129</v>
      </c>
      <c r="B11" s="359"/>
      <c r="C11" s="359"/>
      <c r="D11" s="359"/>
      <c r="E11" s="360"/>
      <c r="G11" s="280"/>
      <c r="H11" s="281"/>
      <c r="I11" s="281"/>
      <c r="J11" s="281"/>
      <c r="K11" s="281"/>
      <c r="L11" s="281"/>
      <c r="M11" s="281"/>
      <c r="N11" s="281"/>
      <c r="O11" s="281"/>
      <c r="P11" s="282">
        <f>(P12+P20+P27)/(O12+O20+O27)</f>
        <v>0.5911111111111111</v>
      </c>
      <c r="Q11" s="271">
        <f>'3) Résultats'!C10</f>
        <v>0.25</v>
      </c>
      <c r="R11" s="5">
        <f>P11*Q11</f>
        <v>0.14777777777777779</v>
      </c>
      <c r="S11"/>
    </row>
    <row r="12" spans="1:19" s="26" customFormat="1" ht="33" customHeight="1">
      <c r="A12" s="249"/>
      <c r="B12" s="203" t="s">
        <v>19</v>
      </c>
      <c r="C12" s="214" t="s">
        <v>104</v>
      </c>
      <c r="D12" s="236" t="s">
        <v>101</v>
      </c>
      <c r="E12" s="236" t="s">
        <v>102</v>
      </c>
      <c r="G12" s="207"/>
      <c r="H12" s="210"/>
      <c r="I12" s="210"/>
      <c r="J12" s="210"/>
      <c r="K12" s="210"/>
      <c r="L12" s="210"/>
      <c r="M12" s="268"/>
      <c r="N12" s="269" t="s">
        <v>46</v>
      </c>
      <c r="O12" s="270">
        <f>SUM(O13:O19)</f>
        <v>0.9999999999999998</v>
      </c>
      <c r="P12" s="284">
        <f>SUM(P13:P19)</f>
        <v>0.44999999999999996</v>
      </c>
      <c r="Q12" s="211"/>
      <c r="R12" s="208"/>
      <c r="S12"/>
    </row>
    <row r="13" spans="1:20" s="26" customFormat="1" ht="48" customHeight="1">
      <c r="A13" s="251">
        <v>1</v>
      </c>
      <c r="B13" s="252" t="s">
        <v>17</v>
      </c>
      <c r="C13" s="51"/>
      <c r="D13" s="237"/>
      <c r="E13" s="241"/>
      <c r="F13" s="242"/>
      <c r="G13" s="159">
        <v>6</v>
      </c>
      <c r="H13" s="160">
        <f aca="true" t="shared" si="0" ref="H13:H19">IF(G13=1,$H$6,"")</f>
      </c>
      <c r="I13" s="160">
        <f aca="true" t="shared" si="1" ref="I13:I19">IF(G13=2,$I$6,"")</f>
      </c>
      <c r="J13" s="160">
        <f aca="true" t="shared" si="2" ref="J13:J19">IF(G13=3,$J$6,"")</f>
      </c>
      <c r="K13" s="160">
        <f aca="true" t="shared" si="3" ref="K13:K19">IF(G13=4,$K$6,"")</f>
      </c>
      <c r="L13" s="160">
        <f aca="true" t="shared" si="4" ref="L13:L19">IF(G13=5,$L$6,"")</f>
      </c>
      <c r="M13" s="160">
        <f aca="true" t="shared" si="5" ref="M13:M19">IF(G13=6,$M$6,"")</f>
        <v>1</v>
      </c>
      <c r="N13" s="163">
        <f aca="true" t="shared" si="6" ref="N13:N19">SUM(H13:M13)</f>
        <v>1</v>
      </c>
      <c r="O13" s="200">
        <f>1/7</f>
        <v>0.14285714285714285</v>
      </c>
      <c r="P13" s="164">
        <f aca="true" t="shared" si="7" ref="P13:P19">N13*O13</f>
        <v>0.14285714285714285</v>
      </c>
      <c r="Q13" s="4"/>
      <c r="R13" s="4"/>
      <c r="S13" s="28"/>
      <c r="T13"/>
    </row>
    <row r="14" spans="1:20" s="26" customFormat="1" ht="60" customHeight="1">
      <c r="A14" s="251">
        <f aca="true" t="shared" si="8" ref="A14:A19">A13+1</f>
        <v>2</v>
      </c>
      <c r="B14" s="252" t="s">
        <v>124</v>
      </c>
      <c r="C14" s="52"/>
      <c r="D14" s="238"/>
      <c r="E14" s="241"/>
      <c r="F14" s="242"/>
      <c r="G14" s="159">
        <v>5</v>
      </c>
      <c r="H14" s="160">
        <f t="shared" si="0"/>
      </c>
      <c r="I14" s="160">
        <f t="shared" si="1"/>
      </c>
      <c r="J14" s="160">
        <f t="shared" si="2"/>
      </c>
      <c r="K14" s="160">
        <f t="shared" si="3"/>
      </c>
      <c r="L14" s="160">
        <f t="shared" si="4"/>
        <v>0.75</v>
      </c>
      <c r="M14" s="160">
        <f t="shared" si="5"/>
      </c>
      <c r="N14" s="163">
        <f t="shared" si="6"/>
        <v>0.75</v>
      </c>
      <c r="O14" s="200">
        <f aca="true" t="shared" si="9" ref="O14:O19">O13</f>
        <v>0.14285714285714285</v>
      </c>
      <c r="P14" s="164">
        <f t="shared" si="7"/>
        <v>0.10714285714285714</v>
      </c>
      <c r="Q14" s="4"/>
      <c r="R14" s="4"/>
      <c r="S14" s="28"/>
      <c r="T14"/>
    </row>
    <row r="15" spans="1:20" s="26" customFormat="1" ht="46.5" customHeight="1">
      <c r="A15" s="251">
        <f t="shared" si="8"/>
        <v>3</v>
      </c>
      <c r="B15" s="252" t="s">
        <v>18</v>
      </c>
      <c r="C15" s="52"/>
      <c r="D15" s="238"/>
      <c r="E15" s="241"/>
      <c r="F15" s="242"/>
      <c r="G15" s="159">
        <v>4</v>
      </c>
      <c r="H15" s="160">
        <f t="shared" si="0"/>
      </c>
      <c r="I15" s="160">
        <f t="shared" si="1"/>
      </c>
      <c r="J15" s="160">
        <f t="shared" si="2"/>
      </c>
      <c r="K15" s="160">
        <f t="shared" si="3"/>
        <v>0.5</v>
      </c>
      <c r="L15" s="160">
        <f t="shared" si="4"/>
      </c>
      <c r="M15" s="160">
        <f t="shared" si="5"/>
      </c>
      <c r="N15" s="163">
        <f t="shared" si="6"/>
        <v>0.5</v>
      </c>
      <c r="O15" s="200">
        <f t="shared" si="9"/>
        <v>0.14285714285714285</v>
      </c>
      <c r="P15" s="164">
        <f t="shared" si="7"/>
        <v>0.07142857142857142</v>
      </c>
      <c r="Q15" s="4"/>
      <c r="R15" s="4"/>
      <c r="S15" s="28"/>
      <c r="T15"/>
    </row>
    <row r="16" spans="1:20" s="26" customFormat="1" ht="33" customHeight="1">
      <c r="A16" s="251">
        <f t="shared" si="8"/>
        <v>4</v>
      </c>
      <c r="B16" s="252" t="s">
        <v>122</v>
      </c>
      <c r="C16" s="52"/>
      <c r="D16" s="238"/>
      <c r="E16" s="241"/>
      <c r="F16" s="242"/>
      <c r="G16" s="159">
        <v>3</v>
      </c>
      <c r="H16" s="160">
        <f t="shared" si="0"/>
      </c>
      <c r="I16" s="160">
        <f t="shared" si="1"/>
      </c>
      <c r="J16" s="160">
        <f t="shared" si="2"/>
        <v>0.3</v>
      </c>
      <c r="K16" s="160">
        <f t="shared" si="3"/>
      </c>
      <c r="L16" s="160">
        <f t="shared" si="4"/>
      </c>
      <c r="M16" s="160">
        <f t="shared" si="5"/>
      </c>
      <c r="N16" s="163">
        <f t="shared" si="6"/>
        <v>0.3</v>
      </c>
      <c r="O16" s="200">
        <f t="shared" si="9"/>
        <v>0.14285714285714285</v>
      </c>
      <c r="P16" s="164">
        <f t="shared" si="7"/>
        <v>0.04285714285714285</v>
      </c>
      <c r="Q16" s="4"/>
      <c r="R16" s="4"/>
      <c r="S16" s="28"/>
      <c r="T16"/>
    </row>
    <row r="17" spans="1:18" s="26" customFormat="1" ht="33" customHeight="1">
      <c r="A17" s="251">
        <f t="shared" si="8"/>
        <v>5</v>
      </c>
      <c r="B17" s="252" t="s">
        <v>123</v>
      </c>
      <c r="C17" s="52"/>
      <c r="D17" s="239"/>
      <c r="E17" s="241"/>
      <c r="G17" s="159">
        <v>2</v>
      </c>
      <c r="H17" s="160">
        <f t="shared" si="0"/>
      </c>
      <c r="I17" s="160">
        <f t="shared" si="1"/>
        <v>0.1</v>
      </c>
      <c r="J17" s="160">
        <f t="shared" si="2"/>
      </c>
      <c r="K17" s="160">
        <f t="shared" si="3"/>
      </c>
      <c r="L17" s="160">
        <f t="shared" si="4"/>
      </c>
      <c r="M17" s="160">
        <f t="shared" si="5"/>
      </c>
      <c r="N17" s="163">
        <f t="shared" si="6"/>
        <v>0.1</v>
      </c>
      <c r="O17" s="200">
        <f t="shared" si="9"/>
        <v>0.14285714285714285</v>
      </c>
      <c r="P17" s="164">
        <f t="shared" si="7"/>
        <v>0.014285714285714285</v>
      </c>
      <c r="Q17" s="4"/>
      <c r="R17" s="28"/>
    </row>
    <row r="18" spans="1:18" s="26" customFormat="1" ht="33" customHeight="1">
      <c r="A18" s="251">
        <f t="shared" si="8"/>
        <v>6</v>
      </c>
      <c r="B18" s="252" t="s">
        <v>125</v>
      </c>
      <c r="C18" s="52"/>
      <c r="D18" s="239"/>
      <c r="E18" s="241"/>
      <c r="G18" s="159">
        <v>1</v>
      </c>
      <c r="H18" s="160">
        <f t="shared" si="0"/>
        <v>0</v>
      </c>
      <c r="I18" s="160">
        <f t="shared" si="1"/>
      </c>
      <c r="J18" s="160">
        <f t="shared" si="2"/>
      </c>
      <c r="K18" s="160">
        <f t="shared" si="3"/>
      </c>
      <c r="L18" s="160">
        <f t="shared" si="4"/>
      </c>
      <c r="M18" s="160">
        <f t="shared" si="5"/>
      </c>
      <c r="N18" s="163">
        <f t="shared" si="6"/>
        <v>0</v>
      </c>
      <c r="O18" s="200">
        <f t="shared" si="9"/>
        <v>0.14285714285714285</v>
      </c>
      <c r="P18" s="164">
        <f t="shared" si="7"/>
        <v>0</v>
      </c>
      <c r="Q18" s="4"/>
      <c r="R18" s="28"/>
    </row>
    <row r="19" spans="1:18" s="26" customFormat="1" ht="33" customHeight="1">
      <c r="A19" s="251">
        <f t="shared" si="8"/>
        <v>7</v>
      </c>
      <c r="B19" s="252" t="s">
        <v>126</v>
      </c>
      <c r="C19" s="51"/>
      <c r="D19" s="241"/>
      <c r="E19" s="241"/>
      <c r="G19" s="159">
        <v>4</v>
      </c>
      <c r="H19" s="160">
        <f t="shared" si="0"/>
      </c>
      <c r="I19" s="160">
        <f t="shared" si="1"/>
      </c>
      <c r="J19" s="160">
        <f t="shared" si="2"/>
      </c>
      <c r="K19" s="160">
        <f t="shared" si="3"/>
        <v>0.5</v>
      </c>
      <c r="L19" s="160">
        <f t="shared" si="4"/>
      </c>
      <c r="M19" s="160">
        <f t="shared" si="5"/>
      </c>
      <c r="N19" s="163">
        <f t="shared" si="6"/>
        <v>0.5</v>
      </c>
      <c r="O19" s="200">
        <f t="shared" si="9"/>
        <v>0.14285714285714285</v>
      </c>
      <c r="P19" s="164">
        <f t="shared" si="7"/>
        <v>0.07142857142857142</v>
      </c>
      <c r="Q19" s="4"/>
      <c r="R19" s="28"/>
    </row>
    <row r="20" spans="1:19" s="26" customFormat="1" ht="33" customHeight="1">
      <c r="A20" s="249"/>
      <c r="B20" s="203" t="s">
        <v>20</v>
      </c>
      <c r="C20" s="214" t="s">
        <v>104</v>
      </c>
      <c r="D20" s="236" t="s">
        <v>101</v>
      </c>
      <c r="E20" s="236" t="s">
        <v>102</v>
      </c>
      <c r="G20" s="207"/>
      <c r="H20" s="210"/>
      <c r="I20" s="210"/>
      <c r="J20" s="210"/>
      <c r="K20" s="210"/>
      <c r="L20" s="210"/>
      <c r="M20" s="268"/>
      <c r="N20" s="269" t="s">
        <v>46</v>
      </c>
      <c r="O20" s="270">
        <f>SUM(O21:O26)</f>
        <v>0.9999999999999999</v>
      </c>
      <c r="P20" s="284">
        <f>SUM(P21:P26)</f>
        <v>0.7083333333333334</v>
      </c>
      <c r="Q20" s="211"/>
      <c r="R20" s="208"/>
      <c r="S20"/>
    </row>
    <row r="21" spans="1:18" s="26" customFormat="1" ht="33" customHeight="1">
      <c r="A21" s="251">
        <f>A19+1</f>
        <v>8</v>
      </c>
      <c r="B21" s="252" t="s">
        <v>15</v>
      </c>
      <c r="C21" s="52"/>
      <c r="D21" s="239"/>
      <c r="E21" s="239"/>
      <c r="G21" s="159">
        <v>5</v>
      </c>
      <c r="H21" s="160">
        <f aca="true" t="shared" si="10" ref="H21:H26">IF(G21=1,$H$6,"")</f>
      </c>
      <c r="I21" s="160">
        <f aca="true" t="shared" si="11" ref="I21:I26">IF(G21=2,$I$6,"")</f>
      </c>
      <c r="J21" s="160">
        <f aca="true" t="shared" si="12" ref="J21:J26">IF(G21=3,$J$6,"")</f>
      </c>
      <c r="K21" s="160">
        <f aca="true" t="shared" si="13" ref="K21:K26">IF(G21=4,$K$6,"")</f>
      </c>
      <c r="L21" s="160">
        <f aca="true" t="shared" si="14" ref="L21:L26">IF(G21=5,$L$6,"")</f>
        <v>0.75</v>
      </c>
      <c r="M21" s="160">
        <f aca="true" t="shared" si="15" ref="M21:M26">IF(G21=6,$M$6,"")</f>
      </c>
      <c r="N21" s="163">
        <f aca="true" t="shared" si="16" ref="N21:N26">SUM(H21:M21)</f>
        <v>0.75</v>
      </c>
      <c r="O21" s="200">
        <f>1/6</f>
        <v>0.16666666666666666</v>
      </c>
      <c r="P21" s="164">
        <f aca="true" t="shared" si="17" ref="P21:P26">N21*O21</f>
        <v>0.125</v>
      </c>
      <c r="Q21" s="4"/>
      <c r="R21" s="28"/>
    </row>
    <row r="22" spans="1:18" s="26" customFormat="1" ht="33" customHeight="1">
      <c r="A22" s="251">
        <f>A21+1</f>
        <v>9</v>
      </c>
      <c r="B22" s="252" t="s">
        <v>127</v>
      </c>
      <c r="C22" s="52"/>
      <c r="D22" s="239"/>
      <c r="E22" s="239"/>
      <c r="G22" s="159">
        <v>6</v>
      </c>
      <c r="H22" s="160">
        <f t="shared" si="10"/>
      </c>
      <c r="I22" s="160">
        <f t="shared" si="11"/>
      </c>
      <c r="J22" s="160">
        <f t="shared" si="12"/>
      </c>
      <c r="K22" s="160">
        <f t="shared" si="13"/>
      </c>
      <c r="L22" s="160">
        <f t="shared" si="14"/>
      </c>
      <c r="M22" s="160">
        <f t="shared" si="15"/>
        <v>1</v>
      </c>
      <c r="N22" s="163">
        <f t="shared" si="16"/>
        <v>1</v>
      </c>
      <c r="O22" s="200">
        <f>O21</f>
        <v>0.16666666666666666</v>
      </c>
      <c r="P22" s="164">
        <f t="shared" si="17"/>
        <v>0.16666666666666666</v>
      </c>
      <c r="Q22" s="4"/>
      <c r="R22" s="28"/>
    </row>
    <row r="23" spans="1:18" s="26" customFormat="1" ht="33" customHeight="1">
      <c r="A23" s="251">
        <f>A22+1</f>
        <v>10</v>
      </c>
      <c r="B23" s="252" t="s">
        <v>128</v>
      </c>
      <c r="C23" s="52"/>
      <c r="D23" s="239"/>
      <c r="E23" s="239"/>
      <c r="G23" s="159">
        <v>4</v>
      </c>
      <c r="H23" s="160">
        <f t="shared" si="10"/>
      </c>
      <c r="I23" s="160">
        <f t="shared" si="11"/>
      </c>
      <c r="J23" s="160">
        <f t="shared" si="12"/>
      </c>
      <c r="K23" s="160">
        <f t="shared" si="13"/>
        <v>0.5</v>
      </c>
      <c r="L23" s="160">
        <f t="shared" si="14"/>
      </c>
      <c r="M23" s="160">
        <f t="shared" si="15"/>
      </c>
      <c r="N23" s="163">
        <f t="shared" si="16"/>
        <v>0.5</v>
      </c>
      <c r="O23" s="200">
        <f>O22</f>
        <v>0.16666666666666666</v>
      </c>
      <c r="P23" s="164">
        <f t="shared" si="17"/>
        <v>0.08333333333333333</v>
      </c>
      <c r="Q23" s="4"/>
      <c r="R23" s="28"/>
    </row>
    <row r="24" spans="1:18" s="26" customFormat="1" ht="33" customHeight="1">
      <c r="A24" s="251">
        <f>A23+1</f>
        <v>11</v>
      </c>
      <c r="B24" s="252" t="s">
        <v>158</v>
      </c>
      <c r="C24" s="52"/>
      <c r="D24" s="239"/>
      <c r="E24" s="239"/>
      <c r="G24" s="159">
        <v>6</v>
      </c>
      <c r="H24" s="160">
        <f t="shared" si="10"/>
      </c>
      <c r="I24" s="160">
        <f t="shared" si="11"/>
      </c>
      <c r="J24" s="160">
        <f t="shared" si="12"/>
      </c>
      <c r="K24" s="160">
        <f t="shared" si="13"/>
      </c>
      <c r="L24" s="160">
        <f t="shared" si="14"/>
      </c>
      <c r="M24" s="160">
        <f t="shared" si="15"/>
        <v>1</v>
      </c>
      <c r="N24" s="163">
        <f t="shared" si="16"/>
        <v>1</v>
      </c>
      <c r="O24" s="200">
        <f>O23</f>
        <v>0.16666666666666666</v>
      </c>
      <c r="P24" s="164">
        <f t="shared" si="17"/>
        <v>0.16666666666666666</v>
      </c>
      <c r="Q24" s="4"/>
      <c r="R24" s="28"/>
    </row>
    <row r="25" spans="1:18" s="26" customFormat="1" ht="33" customHeight="1">
      <c r="A25" s="251">
        <f>A24+1</f>
        <v>12</v>
      </c>
      <c r="B25" s="252" t="s">
        <v>159</v>
      </c>
      <c r="C25" s="51"/>
      <c r="D25" s="241"/>
      <c r="E25" s="241"/>
      <c r="G25" s="159">
        <v>4</v>
      </c>
      <c r="H25" s="160">
        <f t="shared" si="10"/>
      </c>
      <c r="I25" s="160">
        <f t="shared" si="11"/>
      </c>
      <c r="J25" s="160">
        <f t="shared" si="12"/>
      </c>
      <c r="K25" s="160">
        <f t="shared" si="13"/>
        <v>0.5</v>
      </c>
      <c r="L25" s="160">
        <f t="shared" si="14"/>
      </c>
      <c r="M25" s="160">
        <f t="shared" si="15"/>
      </c>
      <c r="N25" s="163">
        <f t="shared" si="16"/>
        <v>0.5</v>
      </c>
      <c r="O25" s="200">
        <f>O24</f>
        <v>0.16666666666666666</v>
      </c>
      <c r="P25" s="164">
        <f t="shared" si="17"/>
        <v>0.08333333333333333</v>
      </c>
      <c r="Q25" s="201"/>
      <c r="R25" s="28"/>
    </row>
    <row r="26" spans="1:18" s="26" customFormat="1" ht="33" customHeight="1">
      <c r="A26" s="251">
        <f>A25+1</f>
        <v>13</v>
      </c>
      <c r="B26" s="252" t="s">
        <v>16</v>
      </c>
      <c r="C26" s="51"/>
      <c r="D26" s="241"/>
      <c r="E26" s="241"/>
      <c r="G26" s="159">
        <v>4</v>
      </c>
      <c r="H26" s="160">
        <f t="shared" si="10"/>
      </c>
      <c r="I26" s="160">
        <f t="shared" si="11"/>
      </c>
      <c r="J26" s="160">
        <f t="shared" si="12"/>
      </c>
      <c r="K26" s="160">
        <f t="shared" si="13"/>
        <v>0.5</v>
      </c>
      <c r="L26" s="160">
        <f t="shared" si="14"/>
      </c>
      <c r="M26" s="160">
        <f t="shared" si="15"/>
      </c>
      <c r="N26" s="163">
        <f t="shared" si="16"/>
        <v>0.5</v>
      </c>
      <c r="O26" s="200">
        <f>O25</f>
        <v>0.16666666666666666</v>
      </c>
      <c r="P26" s="164">
        <f t="shared" si="17"/>
        <v>0.08333333333333333</v>
      </c>
      <c r="Q26" s="201"/>
      <c r="R26" s="28"/>
    </row>
    <row r="27" spans="1:19" s="26" customFormat="1" ht="33" customHeight="1">
      <c r="A27" s="249"/>
      <c r="B27" s="203" t="s">
        <v>21</v>
      </c>
      <c r="C27" s="214" t="s">
        <v>104</v>
      </c>
      <c r="D27" s="236" t="s">
        <v>101</v>
      </c>
      <c r="E27" s="236" t="s">
        <v>102</v>
      </c>
      <c r="G27" s="207"/>
      <c r="H27" s="210"/>
      <c r="I27" s="210"/>
      <c r="J27" s="210"/>
      <c r="K27" s="210"/>
      <c r="L27" s="210"/>
      <c r="M27" s="268"/>
      <c r="N27" s="269" t="s">
        <v>46</v>
      </c>
      <c r="O27" s="270">
        <f>SUM(O28:O37)</f>
        <v>0.9999999999999999</v>
      </c>
      <c r="P27" s="284">
        <f>SUM(P28:P37)</f>
        <v>0.615</v>
      </c>
      <c r="Q27" s="211"/>
      <c r="R27" s="208"/>
      <c r="S27"/>
    </row>
    <row r="28" spans="1:18" s="26" customFormat="1" ht="33" customHeight="1">
      <c r="A28" s="251">
        <f>A26+1</f>
        <v>14</v>
      </c>
      <c r="B28" s="252" t="s">
        <v>160</v>
      </c>
      <c r="C28" s="51"/>
      <c r="D28" s="241"/>
      <c r="E28" s="241"/>
      <c r="G28" s="159">
        <v>5</v>
      </c>
      <c r="H28" s="160">
        <f aca="true" t="shared" si="18" ref="H28:H37">IF(G28=1,$H$6,"")</f>
      </c>
      <c r="I28" s="160">
        <f aca="true" t="shared" si="19" ref="I28:I37">IF(G28=2,$I$6,"")</f>
      </c>
      <c r="J28" s="160">
        <f aca="true" t="shared" si="20" ref="J28:J37">IF(G28=3,$J$6,"")</f>
      </c>
      <c r="K28" s="160">
        <f aca="true" t="shared" si="21" ref="K28:K37">IF(G28=4,$K$6,"")</f>
      </c>
      <c r="L28" s="160">
        <f aca="true" t="shared" si="22" ref="L28:L37">IF(G28=5,$L$6,"")</f>
        <v>0.75</v>
      </c>
      <c r="M28" s="160">
        <f aca="true" t="shared" si="23" ref="M28:M37">IF(G28=6,$M$6,"")</f>
      </c>
      <c r="N28" s="163">
        <f aca="true" t="shared" si="24" ref="N28:N37">SUM(H28:M28)</f>
        <v>0.75</v>
      </c>
      <c r="O28" s="200">
        <f>1/10</f>
        <v>0.1</v>
      </c>
      <c r="P28" s="164">
        <f aca="true" t="shared" si="25" ref="P28:P37">N28*O28</f>
        <v>0.07500000000000001</v>
      </c>
      <c r="Q28" s="201"/>
      <c r="R28" s="28"/>
    </row>
    <row r="29" spans="1:18" s="26" customFormat="1" ht="33" customHeight="1">
      <c r="A29" s="251">
        <f aca="true" t="shared" si="26" ref="A29:A37">A28+1</f>
        <v>15</v>
      </c>
      <c r="B29" s="252" t="s">
        <v>119</v>
      </c>
      <c r="C29" s="51"/>
      <c r="D29" s="241"/>
      <c r="E29" s="241"/>
      <c r="G29" s="159">
        <v>6</v>
      </c>
      <c r="H29" s="160">
        <f t="shared" si="18"/>
      </c>
      <c r="I29" s="160">
        <f t="shared" si="19"/>
      </c>
      <c r="J29" s="160">
        <f t="shared" si="20"/>
      </c>
      <c r="K29" s="160">
        <f t="shared" si="21"/>
      </c>
      <c r="L29" s="160">
        <f t="shared" si="22"/>
      </c>
      <c r="M29" s="160">
        <f t="shared" si="23"/>
        <v>1</v>
      </c>
      <c r="N29" s="163">
        <f t="shared" si="24"/>
        <v>1</v>
      </c>
      <c r="O29" s="200">
        <f aca="true" t="shared" si="27" ref="O29:O37">O28</f>
        <v>0.1</v>
      </c>
      <c r="P29" s="164">
        <f t="shared" si="25"/>
        <v>0.1</v>
      </c>
      <c r="Q29" s="201"/>
      <c r="R29" s="28"/>
    </row>
    <row r="30" spans="1:18" s="26" customFormat="1" ht="33" customHeight="1">
      <c r="A30" s="251">
        <f t="shared" si="26"/>
        <v>16</v>
      </c>
      <c r="B30" s="252" t="s">
        <v>120</v>
      </c>
      <c r="C30" s="51"/>
      <c r="D30" s="241"/>
      <c r="E30" s="241"/>
      <c r="G30" s="159">
        <v>4</v>
      </c>
      <c r="H30" s="160">
        <f t="shared" si="18"/>
      </c>
      <c r="I30" s="160">
        <f t="shared" si="19"/>
      </c>
      <c r="J30" s="160">
        <f t="shared" si="20"/>
      </c>
      <c r="K30" s="160">
        <f t="shared" si="21"/>
        <v>0.5</v>
      </c>
      <c r="L30" s="160">
        <f t="shared" si="22"/>
      </c>
      <c r="M30" s="160">
        <f t="shared" si="23"/>
      </c>
      <c r="N30" s="163">
        <f t="shared" si="24"/>
        <v>0.5</v>
      </c>
      <c r="O30" s="200">
        <f t="shared" si="27"/>
        <v>0.1</v>
      </c>
      <c r="P30" s="164">
        <f t="shared" si="25"/>
        <v>0.05</v>
      </c>
      <c r="Q30" s="201"/>
      <c r="R30" s="28"/>
    </row>
    <row r="31" spans="1:18" s="26" customFormat="1" ht="33" customHeight="1">
      <c r="A31" s="251">
        <f t="shared" si="26"/>
        <v>17</v>
      </c>
      <c r="B31" s="252" t="s">
        <v>121</v>
      </c>
      <c r="C31" s="51"/>
      <c r="D31" s="241"/>
      <c r="E31" s="241"/>
      <c r="G31" s="159">
        <v>3</v>
      </c>
      <c r="H31" s="160">
        <f t="shared" si="18"/>
      </c>
      <c r="I31" s="160">
        <f t="shared" si="19"/>
      </c>
      <c r="J31" s="160">
        <f t="shared" si="20"/>
        <v>0.3</v>
      </c>
      <c r="K31" s="160">
        <f t="shared" si="21"/>
      </c>
      <c r="L31" s="160">
        <f t="shared" si="22"/>
      </c>
      <c r="M31" s="160">
        <f t="shared" si="23"/>
      </c>
      <c r="N31" s="163">
        <f t="shared" si="24"/>
        <v>0.3</v>
      </c>
      <c r="O31" s="200">
        <f t="shared" si="27"/>
        <v>0.1</v>
      </c>
      <c r="P31" s="164">
        <f t="shared" si="25"/>
        <v>0.03</v>
      </c>
      <c r="Q31" s="201"/>
      <c r="R31" s="28"/>
    </row>
    <row r="32" spans="1:18" s="26" customFormat="1" ht="33" customHeight="1">
      <c r="A32" s="251">
        <f t="shared" si="26"/>
        <v>18</v>
      </c>
      <c r="B32" s="252" t="s">
        <v>150</v>
      </c>
      <c r="C32" s="51"/>
      <c r="D32" s="241"/>
      <c r="E32" s="241"/>
      <c r="G32" s="159">
        <v>4</v>
      </c>
      <c r="H32" s="160">
        <f t="shared" si="18"/>
      </c>
      <c r="I32" s="160">
        <f t="shared" si="19"/>
      </c>
      <c r="J32" s="160">
        <f t="shared" si="20"/>
      </c>
      <c r="K32" s="160">
        <f t="shared" si="21"/>
        <v>0.5</v>
      </c>
      <c r="L32" s="160">
        <f t="shared" si="22"/>
      </c>
      <c r="M32" s="160">
        <f t="shared" si="23"/>
      </c>
      <c r="N32" s="163">
        <f t="shared" si="24"/>
        <v>0.5</v>
      </c>
      <c r="O32" s="200">
        <f t="shared" si="27"/>
        <v>0.1</v>
      </c>
      <c r="P32" s="164">
        <f t="shared" si="25"/>
        <v>0.05</v>
      </c>
      <c r="Q32" s="201"/>
      <c r="R32" s="28"/>
    </row>
    <row r="33" spans="1:18" s="26" customFormat="1" ht="33" customHeight="1">
      <c r="A33" s="251">
        <f t="shared" si="26"/>
        <v>19</v>
      </c>
      <c r="B33" s="252" t="s">
        <v>151</v>
      </c>
      <c r="C33" s="51"/>
      <c r="D33" s="241"/>
      <c r="E33" s="241"/>
      <c r="G33" s="159">
        <v>5</v>
      </c>
      <c r="H33" s="160">
        <f t="shared" si="18"/>
      </c>
      <c r="I33" s="160">
        <f t="shared" si="19"/>
      </c>
      <c r="J33" s="160">
        <f t="shared" si="20"/>
      </c>
      <c r="K33" s="160">
        <f t="shared" si="21"/>
      </c>
      <c r="L33" s="160">
        <f t="shared" si="22"/>
        <v>0.75</v>
      </c>
      <c r="M33" s="160">
        <f t="shared" si="23"/>
      </c>
      <c r="N33" s="163">
        <f t="shared" si="24"/>
        <v>0.75</v>
      </c>
      <c r="O33" s="200">
        <f t="shared" si="27"/>
        <v>0.1</v>
      </c>
      <c r="P33" s="164">
        <f t="shared" si="25"/>
        <v>0.07500000000000001</v>
      </c>
      <c r="Q33" s="201"/>
      <c r="R33" s="28"/>
    </row>
    <row r="34" spans="1:18" s="26" customFormat="1" ht="33" customHeight="1">
      <c r="A34" s="251">
        <f t="shared" si="26"/>
        <v>20</v>
      </c>
      <c r="B34" s="252" t="s">
        <v>152</v>
      </c>
      <c r="C34" s="51"/>
      <c r="D34" s="241"/>
      <c r="E34" s="241"/>
      <c r="G34" s="159">
        <v>2</v>
      </c>
      <c r="H34" s="160">
        <f t="shared" si="18"/>
      </c>
      <c r="I34" s="160">
        <f t="shared" si="19"/>
        <v>0.1</v>
      </c>
      <c r="J34" s="160">
        <f t="shared" si="20"/>
      </c>
      <c r="K34" s="160">
        <f t="shared" si="21"/>
      </c>
      <c r="L34" s="160">
        <f t="shared" si="22"/>
      </c>
      <c r="M34" s="160">
        <f t="shared" si="23"/>
      </c>
      <c r="N34" s="163">
        <f t="shared" si="24"/>
        <v>0.1</v>
      </c>
      <c r="O34" s="200">
        <f t="shared" si="27"/>
        <v>0.1</v>
      </c>
      <c r="P34" s="164">
        <f t="shared" si="25"/>
        <v>0.010000000000000002</v>
      </c>
      <c r="Q34" s="201"/>
      <c r="R34" s="28"/>
    </row>
    <row r="35" spans="1:18" s="26" customFormat="1" ht="33" customHeight="1">
      <c r="A35" s="251">
        <f t="shared" si="26"/>
        <v>21</v>
      </c>
      <c r="B35" s="252" t="s">
        <v>153</v>
      </c>
      <c r="C35" s="51"/>
      <c r="D35" s="241"/>
      <c r="E35" s="241"/>
      <c r="G35" s="159">
        <v>6</v>
      </c>
      <c r="H35" s="160">
        <f t="shared" si="18"/>
      </c>
      <c r="I35" s="160">
        <f t="shared" si="19"/>
      </c>
      <c r="J35" s="160">
        <f t="shared" si="20"/>
      </c>
      <c r="K35" s="160">
        <f t="shared" si="21"/>
      </c>
      <c r="L35" s="160">
        <f t="shared" si="22"/>
      </c>
      <c r="M35" s="160">
        <f t="shared" si="23"/>
        <v>1</v>
      </c>
      <c r="N35" s="163">
        <f t="shared" si="24"/>
        <v>1</v>
      </c>
      <c r="O35" s="200">
        <f t="shared" si="27"/>
        <v>0.1</v>
      </c>
      <c r="P35" s="164">
        <f t="shared" si="25"/>
        <v>0.1</v>
      </c>
      <c r="Q35" s="201"/>
      <c r="R35" s="28"/>
    </row>
    <row r="36" spans="1:18" s="26" customFormat="1" ht="33" customHeight="1">
      <c r="A36" s="251">
        <f t="shared" si="26"/>
        <v>22</v>
      </c>
      <c r="B36" s="252" t="s">
        <v>154</v>
      </c>
      <c r="C36" s="51"/>
      <c r="D36" s="241"/>
      <c r="E36" s="241"/>
      <c r="G36" s="159">
        <v>5</v>
      </c>
      <c r="H36" s="160">
        <f t="shared" si="18"/>
      </c>
      <c r="I36" s="160">
        <f t="shared" si="19"/>
      </c>
      <c r="J36" s="160">
        <f t="shared" si="20"/>
      </c>
      <c r="K36" s="160">
        <f t="shared" si="21"/>
      </c>
      <c r="L36" s="160">
        <f t="shared" si="22"/>
        <v>0.75</v>
      </c>
      <c r="M36" s="160">
        <f t="shared" si="23"/>
      </c>
      <c r="N36" s="163">
        <f t="shared" si="24"/>
        <v>0.75</v>
      </c>
      <c r="O36" s="200">
        <f t="shared" si="27"/>
        <v>0.1</v>
      </c>
      <c r="P36" s="164">
        <f t="shared" si="25"/>
        <v>0.07500000000000001</v>
      </c>
      <c r="Q36" s="201"/>
      <c r="R36" s="28"/>
    </row>
    <row r="37" spans="1:18" s="26" customFormat="1" ht="54.75" customHeight="1">
      <c r="A37" s="251">
        <f t="shared" si="26"/>
        <v>23</v>
      </c>
      <c r="B37" s="252" t="s">
        <v>155</v>
      </c>
      <c r="C37" s="51"/>
      <c r="D37" s="241"/>
      <c r="E37" s="241"/>
      <c r="G37" s="159">
        <v>4</v>
      </c>
      <c r="H37" s="160">
        <f t="shared" si="18"/>
      </c>
      <c r="I37" s="160">
        <f t="shared" si="19"/>
      </c>
      <c r="J37" s="160">
        <f t="shared" si="20"/>
      </c>
      <c r="K37" s="160">
        <f t="shared" si="21"/>
        <v>0.5</v>
      </c>
      <c r="L37" s="160">
        <f t="shared" si="22"/>
      </c>
      <c r="M37" s="160">
        <f t="shared" si="23"/>
      </c>
      <c r="N37" s="163">
        <f t="shared" si="24"/>
        <v>0.5</v>
      </c>
      <c r="O37" s="200">
        <f t="shared" si="27"/>
        <v>0.1</v>
      </c>
      <c r="P37" s="164">
        <f t="shared" si="25"/>
        <v>0.05</v>
      </c>
      <c r="Q37" s="201"/>
      <c r="R37" s="28"/>
    </row>
    <row r="38" spans="1:18" s="26" customFormat="1" ht="33" customHeight="1">
      <c r="A38" s="358" t="s">
        <v>156</v>
      </c>
      <c r="B38" s="359"/>
      <c r="C38" s="361"/>
      <c r="D38" s="361"/>
      <c r="E38" s="362"/>
      <c r="G38" s="280"/>
      <c r="H38" s="281"/>
      <c r="I38" s="281"/>
      <c r="J38" s="281"/>
      <c r="K38" s="281"/>
      <c r="L38" s="281"/>
      <c r="M38" s="281"/>
      <c r="N38" s="283"/>
      <c r="O38" s="282"/>
      <c r="P38" s="282">
        <f>(P39+P48)/(O39+O48)</f>
        <v>0.5149305555555554</v>
      </c>
      <c r="Q38" s="271">
        <f>'3) Résultats'!C11</f>
        <v>0.5</v>
      </c>
      <c r="R38" s="5">
        <f>P38*Q38</f>
        <v>0.2574652777777777</v>
      </c>
    </row>
    <row r="39" spans="1:18" s="26" customFormat="1" ht="33" customHeight="1">
      <c r="A39" s="250"/>
      <c r="B39" s="203" t="s">
        <v>22</v>
      </c>
      <c r="C39" s="214" t="s">
        <v>104</v>
      </c>
      <c r="D39" s="236" t="s">
        <v>101</v>
      </c>
      <c r="E39" s="236" t="s">
        <v>102</v>
      </c>
      <c r="G39" s="207"/>
      <c r="H39" s="210"/>
      <c r="I39" s="210"/>
      <c r="J39" s="210"/>
      <c r="K39" s="210"/>
      <c r="L39" s="210"/>
      <c r="M39" s="268"/>
      <c r="N39" s="269" t="s">
        <v>167</v>
      </c>
      <c r="O39" s="270">
        <f>SUM(O40:O47)</f>
        <v>1</v>
      </c>
      <c r="P39" s="284">
        <f>SUM(P40:P47)</f>
        <v>0.5187499999999999</v>
      </c>
      <c r="Q39" s="211"/>
      <c r="R39" s="208"/>
    </row>
    <row r="40" spans="1:18" s="26" customFormat="1" ht="51.75" customHeight="1">
      <c r="A40" s="253">
        <f>A37+1</f>
        <v>24</v>
      </c>
      <c r="B40" s="252" t="s">
        <v>157</v>
      </c>
      <c r="C40" s="51"/>
      <c r="D40" s="240"/>
      <c r="E40" s="240"/>
      <c r="G40" s="159">
        <v>4</v>
      </c>
      <c r="H40" s="160">
        <f aca="true" t="shared" si="28" ref="H40:H47">IF(G40=1,$H$6,"")</f>
      </c>
      <c r="I40" s="160">
        <f aca="true" t="shared" si="29" ref="I40:I47">IF(G40=2,$I$6,"")</f>
      </c>
      <c r="J40" s="160">
        <f aca="true" t="shared" si="30" ref="J40:J47">IF(G40=3,$J$6,"")</f>
      </c>
      <c r="K40" s="160">
        <f aca="true" t="shared" si="31" ref="K40:K47">IF(G40=4,$K$6,"")</f>
        <v>0.5</v>
      </c>
      <c r="L40" s="160">
        <f aca="true" t="shared" si="32" ref="L40:L47">IF(G40=5,$L$6,"")</f>
      </c>
      <c r="M40" s="160">
        <f aca="true" t="shared" si="33" ref="M40:M47">IF(G40=6,$M$6,"")</f>
      </c>
      <c r="N40" s="163">
        <f aca="true" t="shared" si="34" ref="N40:N47">SUM(H40:M40)</f>
        <v>0.5</v>
      </c>
      <c r="O40" s="200">
        <f>1/8</f>
        <v>0.125</v>
      </c>
      <c r="P40" s="164">
        <f aca="true" t="shared" si="35" ref="P40:P52">N40*O40</f>
        <v>0.0625</v>
      </c>
      <c r="Q40" s="4"/>
      <c r="R40" s="28"/>
    </row>
    <row r="41" spans="1:18" s="26" customFormat="1" ht="33" customHeight="1">
      <c r="A41" s="251">
        <f aca="true" t="shared" si="36" ref="A41:A47">A40+1</f>
        <v>25</v>
      </c>
      <c r="B41" s="252" t="s">
        <v>142</v>
      </c>
      <c r="C41" s="51"/>
      <c r="D41" s="240"/>
      <c r="E41" s="240"/>
      <c r="G41" s="159">
        <v>5</v>
      </c>
      <c r="H41" s="160">
        <f t="shared" si="28"/>
      </c>
      <c r="I41" s="160">
        <f t="shared" si="29"/>
      </c>
      <c r="J41" s="160">
        <f t="shared" si="30"/>
      </c>
      <c r="K41" s="160">
        <f t="shared" si="31"/>
      </c>
      <c r="L41" s="160">
        <f t="shared" si="32"/>
        <v>0.75</v>
      </c>
      <c r="M41" s="160">
        <f t="shared" si="33"/>
      </c>
      <c r="N41" s="163">
        <f t="shared" si="34"/>
        <v>0.75</v>
      </c>
      <c r="O41" s="200">
        <f aca="true" t="shared" si="37" ref="O41:O47">O40</f>
        <v>0.125</v>
      </c>
      <c r="P41" s="209">
        <f t="shared" si="35"/>
        <v>0.09375</v>
      </c>
      <c r="Q41" s="4"/>
      <c r="R41" s="28"/>
    </row>
    <row r="42" spans="1:18" s="26" customFormat="1" ht="33" customHeight="1">
      <c r="A42" s="251">
        <f t="shared" si="36"/>
        <v>26</v>
      </c>
      <c r="B42" s="252" t="s">
        <v>143</v>
      </c>
      <c r="C42" s="51"/>
      <c r="D42" s="240"/>
      <c r="E42" s="240"/>
      <c r="G42" s="159">
        <v>3</v>
      </c>
      <c r="H42" s="160">
        <f t="shared" si="28"/>
      </c>
      <c r="I42" s="160">
        <f t="shared" si="29"/>
      </c>
      <c r="J42" s="160">
        <f t="shared" si="30"/>
        <v>0.3</v>
      </c>
      <c r="K42" s="160">
        <f t="shared" si="31"/>
      </c>
      <c r="L42" s="160">
        <f t="shared" si="32"/>
      </c>
      <c r="M42" s="160">
        <f t="shared" si="33"/>
      </c>
      <c r="N42" s="163">
        <f t="shared" si="34"/>
        <v>0.3</v>
      </c>
      <c r="O42" s="200">
        <f t="shared" si="37"/>
        <v>0.125</v>
      </c>
      <c r="P42" s="209">
        <f t="shared" si="35"/>
        <v>0.0375</v>
      </c>
      <c r="Q42" s="4"/>
      <c r="R42" s="28"/>
    </row>
    <row r="43" spans="1:18" s="26" customFormat="1" ht="57" customHeight="1">
      <c r="A43" s="251">
        <f t="shared" si="36"/>
        <v>27</v>
      </c>
      <c r="B43" s="252" t="s">
        <v>144</v>
      </c>
      <c r="C43" s="51"/>
      <c r="D43" s="240"/>
      <c r="E43" s="240"/>
      <c r="G43" s="159">
        <v>4</v>
      </c>
      <c r="H43" s="160">
        <f t="shared" si="28"/>
      </c>
      <c r="I43" s="160">
        <f t="shared" si="29"/>
      </c>
      <c r="J43" s="160">
        <f t="shared" si="30"/>
      </c>
      <c r="K43" s="160">
        <f t="shared" si="31"/>
        <v>0.5</v>
      </c>
      <c r="L43" s="160">
        <f t="shared" si="32"/>
      </c>
      <c r="M43" s="160">
        <f t="shared" si="33"/>
      </c>
      <c r="N43" s="163">
        <f t="shared" si="34"/>
        <v>0.5</v>
      </c>
      <c r="O43" s="200">
        <f t="shared" si="37"/>
        <v>0.125</v>
      </c>
      <c r="P43" s="209">
        <f t="shared" si="35"/>
        <v>0.0625</v>
      </c>
      <c r="Q43" s="4"/>
      <c r="R43" s="28"/>
    </row>
    <row r="44" spans="1:18" s="26" customFormat="1" ht="33" customHeight="1">
      <c r="A44" s="251">
        <f t="shared" si="36"/>
        <v>28</v>
      </c>
      <c r="B44" s="254" t="s">
        <v>145</v>
      </c>
      <c r="C44" s="51"/>
      <c r="D44" s="240"/>
      <c r="E44" s="240"/>
      <c r="G44" s="159">
        <v>4</v>
      </c>
      <c r="H44" s="160">
        <f t="shared" si="28"/>
      </c>
      <c r="I44" s="160">
        <f t="shared" si="29"/>
      </c>
      <c r="J44" s="160">
        <f t="shared" si="30"/>
      </c>
      <c r="K44" s="160">
        <f t="shared" si="31"/>
        <v>0.5</v>
      </c>
      <c r="L44" s="160">
        <f t="shared" si="32"/>
      </c>
      <c r="M44" s="160">
        <f t="shared" si="33"/>
      </c>
      <c r="N44" s="163">
        <f t="shared" si="34"/>
        <v>0.5</v>
      </c>
      <c r="O44" s="200">
        <f t="shared" si="37"/>
        <v>0.125</v>
      </c>
      <c r="P44" s="209">
        <f t="shared" si="35"/>
        <v>0.0625</v>
      </c>
      <c r="Q44" s="4"/>
      <c r="R44" s="28"/>
    </row>
    <row r="45" spans="1:18" s="26" customFormat="1" ht="33" customHeight="1">
      <c r="A45" s="251">
        <f t="shared" si="36"/>
        <v>29</v>
      </c>
      <c r="B45" s="254" t="s">
        <v>146</v>
      </c>
      <c r="C45" s="51"/>
      <c r="D45" s="240"/>
      <c r="E45" s="240"/>
      <c r="G45" s="159">
        <v>5</v>
      </c>
      <c r="H45" s="160">
        <f t="shared" si="28"/>
      </c>
      <c r="I45" s="160">
        <f t="shared" si="29"/>
      </c>
      <c r="J45" s="160">
        <f t="shared" si="30"/>
      </c>
      <c r="K45" s="160">
        <f t="shared" si="31"/>
      </c>
      <c r="L45" s="160">
        <f t="shared" si="32"/>
        <v>0.75</v>
      </c>
      <c r="M45" s="160">
        <f t="shared" si="33"/>
      </c>
      <c r="N45" s="163">
        <f t="shared" si="34"/>
        <v>0.75</v>
      </c>
      <c r="O45" s="200">
        <f t="shared" si="37"/>
        <v>0.125</v>
      </c>
      <c r="P45" s="209">
        <f>N45*O45</f>
        <v>0.09375</v>
      </c>
      <c r="Q45" s="4"/>
      <c r="R45" s="28"/>
    </row>
    <row r="46" spans="1:18" s="26" customFormat="1" ht="33" customHeight="1">
      <c r="A46" s="251">
        <f t="shared" si="36"/>
        <v>30</v>
      </c>
      <c r="B46" s="254" t="s">
        <v>147</v>
      </c>
      <c r="C46" s="51"/>
      <c r="D46" s="240"/>
      <c r="E46" s="240"/>
      <c r="G46" s="159">
        <v>5</v>
      </c>
      <c r="H46" s="160">
        <f t="shared" si="28"/>
      </c>
      <c r="I46" s="160">
        <f t="shared" si="29"/>
      </c>
      <c r="J46" s="160">
        <f t="shared" si="30"/>
      </c>
      <c r="K46" s="160">
        <f t="shared" si="31"/>
      </c>
      <c r="L46" s="160">
        <f t="shared" si="32"/>
        <v>0.75</v>
      </c>
      <c r="M46" s="160">
        <f t="shared" si="33"/>
      </c>
      <c r="N46" s="163">
        <f t="shared" si="34"/>
        <v>0.75</v>
      </c>
      <c r="O46" s="200">
        <f t="shared" si="37"/>
        <v>0.125</v>
      </c>
      <c r="P46" s="209">
        <f>N46*O46</f>
        <v>0.09375</v>
      </c>
      <c r="Q46" s="4"/>
      <c r="R46" s="28"/>
    </row>
    <row r="47" spans="1:18" s="26" customFormat="1" ht="33" customHeight="1">
      <c r="A47" s="251">
        <f t="shared" si="36"/>
        <v>31</v>
      </c>
      <c r="B47" s="254" t="s">
        <v>148</v>
      </c>
      <c r="C47" s="51"/>
      <c r="D47" s="240"/>
      <c r="E47" s="240"/>
      <c r="G47" s="159">
        <v>2</v>
      </c>
      <c r="H47" s="160">
        <f t="shared" si="28"/>
      </c>
      <c r="I47" s="160">
        <f t="shared" si="29"/>
        <v>0.1</v>
      </c>
      <c r="J47" s="160">
        <f t="shared" si="30"/>
      </c>
      <c r="K47" s="160">
        <f t="shared" si="31"/>
      </c>
      <c r="L47" s="160">
        <f t="shared" si="32"/>
      </c>
      <c r="M47" s="160">
        <f t="shared" si="33"/>
      </c>
      <c r="N47" s="163">
        <f t="shared" si="34"/>
        <v>0.1</v>
      </c>
      <c r="O47" s="200">
        <f t="shared" si="37"/>
        <v>0.125</v>
      </c>
      <c r="P47" s="209">
        <f>N47*O47</f>
        <v>0.0125</v>
      </c>
      <c r="Q47" s="4"/>
      <c r="R47" s="28"/>
    </row>
    <row r="48" spans="1:18" s="26" customFormat="1" ht="33" customHeight="1">
      <c r="A48" s="250"/>
      <c r="B48" s="203" t="s">
        <v>23</v>
      </c>
      <c r="C48" s="214" t="s">
        <v>104</v>
      </c>
      <c r="D48" s="236" t="s">
        <v>101</v>
      </c>
      <c r="E48" s="236" t="s">
        <v>102</v>
      </c>
      <c r="G48" s="207"/>
      <c r="H48" s="210"/>
      <c r="I48" s="210"/>
      <c r="J48" s="210"/>
      <c r="K48" s="210"/>
      <c r="L48" s="210"/>
      <c r="M48" s="268"/>
      <c r="N48" s="269" t="s">
        <v>167</v>
      </c>
      <c r="O48" s="270">
        <f>SUM(O49:O57)</f>
        <v>1.0000000000000002</v>
      </c>
      <c r="P48" s="284">
        <f>SUM(P49:P57)</f>
        <v>0.5111111111111111</v>
      </c>
      <c r="Q48" s="211"/>
      <c r="R48" s="208"/>
    </row>
    <row r="49" spans="1:18" s="26" customFormat="1" ht="33" customHeight="1">
      <c r="A49" s="253">
        <f>A47+1</f>
        <v>32</v>
      </c>
      <c r="B49" s="252" t="s">
        <v>149</v>
      </c>
      <c r="C49" s="51"/>
      <c r="D49" s="240"/>
      <c r="E49" s="240"/>
      <c r="G49" s="159">
        <v>1</v>
      </c>
      <c r="H49" s="160">
        <f aca="true" t="shared" si="38" ref="H49:H57">IF(G49=1,$H$6,"")</f>
        <v>0</v>
      </c>
      <c r="I49" s="160">
        <f aca="true" t="shared" si="39" ref="I49:I57">IF(G49=2,$I$6,"")</f>
      </c>
      <c r="J49" s="160">
        <f aca="true" t="shared" si="40" ref="J49:J57">IF(G49=3,$J$6,"")</f>
      </c>
      <c r="K49" s="160">
        <f aca="true" t="shared" si="41" ref="K49:K57">IF(G49=4,$K$6,"")</f>
      </c>
      <c r="L49" s="160">
        <f aca="true" t="shared" si="42" ref="L49:L57">IF(G49=5,$L$6,"")</f>
      </c>
      <c r="M49" s="160">
        <f aca="true" t="shared" si="43" ref="M49:M57">IF(G49=6,$M$6,"")</f>
      </c>
      <c r="N49" s="163">
        <f aca="true" t="shared" si="44" ref="N49:N57">SUM(H49:M49)</f>
        <v>0</v>
      </c>
      <c r="O49" s="200">
        <f>1/9</f>
        <v>0.1111111111111111</v>
      </c>
      <c r="P49" s="164">
        <f t="shared" si="35"/>
        <v>0</v>
      </c>
      <c r="Q49" s="4"/>
      <c r="R49" s="28"/>
    </row>
    <row r="50" spans="1:18" s="26" customFormat="1" ht="33" customHeight="1">
      <c r="A50" s="251">
        <f aca="true" t="shared" si="45" ref="A50:A57">A49+1</f>
        <v>33</v>
      </c>
      <c r="B50" s="252" t="s">
        <v>174</v>
      </c>
      <c r="C50" s="51"/>
      <c r="D50" s="241"/>
      <c r="E50" s="241"/>
      <c r="G50" s="159">
        <v>5</v>
      </c>
      <c r="H50" s="160">
        <f t="shared" si="38"/>
      </c>
      <c r="I50" s="160">
        <f t="shared" si="39"/>
      </c>
      <c r="J50" s="160">
        <f t="shared" si="40"/>
      </c>
      <c r="K50" s="160">
        <f t="shared" si="41"/>
      </c>
      <c r="L50" s="160">
        <f t="shared" si="42"/>
        <v>0.75</v>
      </c>
      <c r="M50" s="160">
        <f t="shared" si="43"/>
      </c>
      <c r="N50" s="163">
        <f t="shared" si="44"/>
        <v>0.75</v>
      </c>
      <c r="O50" s="200">
        <f aca="true" t="shared" si="46" ref="O50:O57">O49</f>
        <v>0.1111111111111111</v>
      </c>
      <c r="P50" s="209">
        <f t="shared" si="35"/>
        <v>0.08333333333333333</v>
      </c>
      <c r="Q50" s="4"/>
      <c r="R50" s="28"/>
    </row>
    <row r="51" spans="1:18" s="26" customFormat="1" ht="33" customHeight="1">
      <c r="A51" s="251">
        <f t="shared" si="45"/>
        <v>34</v>
      </c>
      <c r="B51" s="252" t="s">
        <v>175</v>
      </c>
      <c r="C51" s="51"/>
      <c r="D51" s="241"/>
      <c r="E51" s="241"/>
      <c r="G51" s="159">
        <v>3</v>
      </c>
      <c r="H51" s="160">
        <f t="shared" si="38"/>
      </c>
      <c r="I51" s="160">
        <f t="shared" si="39"/>
      </c>
      <c r="J51" s="160">
        <f t="shared" si="40"/>
        <v>0.3</v>
      </c>
      <c r="K51" s="160">
        <f t="shared" si="41"/>
      </c>
      <c r="L51" s="160">
        <f t="shared" si="42"/>
      </c>
      <c r="M51" s="160">
        <f t="shared" si="43"/>
      </c>
      <c r="N51" s="163">
        <f t="shared" si="44"/>
        <v>0.3</v>
      </c>
      <c r="O51" s="200">
        <f t="shared" si="46"/>
        <v>0.1111111111111111</v>
      </c>
      <c r="P51" s="209">
        <f t="shared" si="35"/>
        <v>0.03333333333333333</v>
      </c>
      <c r="Q51" s="4"/>
      <c r="R51" s="28"/>
    </row>
    <row r="52" spans="1:18" s="26" customFormat="1" ht="33" customHeight="1">
      <c r="A52" s="251">
        <f t="shared" si="45"/>
        <v>35</v>
      </c>
      <c r="B52" s="252" t="s">
        <v>176</v>
      </c>
      <c r="C52" s="51"/>
      <c r="D52" s="241"/>
      <c r="E52" s="241"/>
      <c r="G52" s="159">
        <v>5</v>
      </c>
      <c r="H52" s="160">
        <f t="shared" si="38"/>
      </c>
      <c r="I52" s="160">
        <f t="shared" si="39"/>
      </c>
      <c r="J52" s="160">
        <f t="shared" si="40"/>
      </c>
      <c r="K52" s="160">
        <f t="shared" si="41"/>
      </c>
      <c r="L52" s="160">
        <f t="shared" si="42"/>
        <v>0.75</v>
      </c>
      <c r="M52" s="160">
        <f t="shared" si="43"/>
      </c>
      <c r="N52" s="163">
        <f t="shared" si="44"/>
        <v>0.75</v>
      </c>
      <c r="O52" s="200">
        <f t="shared" si="46"/>
        <v>0.1111111111111111</v>
      </c>
      <c r="P52" s="209">
        <f t="shared" si="35"/>
        <v>0.08333333333333333</v>
      </c>
      <c r="Q52" s="4"/>
      <c r="R52" s="28"/>
    </row>
    <row r="53" spans="1:18" s="26" customFormat="1" ht="33" customHeight="1">
      <c r="A53" s="251">
        <f t="shared" si="45"/>
        <v>36</v>
      </c>
      <c r="B53" s="252" t="s">
        <v>177</v>
      </c>
      <c r="C53" s="51"/>
      <c r="D53" s="241"/>
      <c r="E53" s="241"/>
      <c r="G53" s="159">
        <v>5</v>
      </c>
      <c r="H53" s="160">
        <f t="shared" si="38"/>
      </c>
      <c r="I53" s="160">
        <f t="shared" si="39"/>
      </c>
      <c r="J53" s="160">
        <f t="shared" si="40"/>
      </c>
      <c r="K53" s="160">
        <f t="shared" si="41"/>
      </c>
      <c r="L53" s="160">
        <f t="shared" si="42"/>
        <v>0.75</v>
      </c>
      <c r="M53" s="160">
        <f t="shared" si="43"/>
      </c>
      <c r="N53" s="163">
        <f t="shared" si="44"/>
        <v>0.75</v>
      </c>
      <c r="O53" s="200">
        <f t="shared" si="46"/>
        <v>0.1111111111111111</v>
      </c>
      <c r="P53" s="164">
        <f>N53*O53</f>
        <v>0.08333333333333333</v>
      </c>
      <c r="Q53" s="4"/>
      <c r="R53" s="28"/>
    </row>
    <row r="54" spans="1:18" s="26" customFormat="1" ht="33" customHeight="1">
      <c r="A54" s="251">
        <f t="shared" si="45"/>
        <v>37</v>
      </c>
      <c r="B54" s="252" t="s">
        <v>178</v>
      </c>
      <c r="C54" s="51"/>
      <c r="D54" s="241"/>
      <c r="E54" s="241"/>
      <c r="G54" s="159">
        <v>4</v>
      </c>
      <c r="H54" s="160">
        <f t="shared" si="38"/>
      </c>
      <c r="I54" s="160">
        <f t="shared" si="39"/>
      </c>
      <c r="J54" s="160">
        <f t="shared" si="40"/>
      </c>
      <c r="K54" s="160">
        <f t="shared" si="41"/>
        <v>0.5</v>
      </c>
      <c r="L54" s="160">
        <f t="shared" si="42"/>
      </c>
      <c r="M54" s="160">
        <f t="shared" si="43"/>
      </c>
      <c r="N54" s="163">
        <f t="shared" si="44"/>
        <v>0.5</v>
      </c>
      <c r="O54" s="200">
        <f t="shared" si="46"/>
        <v>0.1111111111111111</v>
      </c>
      <c r="P54" s="164">
        <f>N54*O54</f>
        <v>0.05555555555555555</v>
      </c>
      <c r="Q54" s="4"/>
      <c r="R54" s="28"/>
    </row>
    <row r="55" spans="1:18" s="26" customFormat="1" ht="33" customHeight="1">
      <c r="A55" s="251">
        <f t="shared" si="45"/>
        <v>38</v>
      </c>
      <c r="B55" s="252" t="s">
        <v>179</v>
      </c>
      <c r="C55" s="51"/>
      <c r="D55" s="241"/>
      <c r="E55" s="241"/>
      <c r="G55" s="159">
        <v>5</v>
      </c>
      <c r="H55" s="160">
        <f t="shared" si="38"/>
      </c>
      <c r="I55" s="160">
        <f t="shared" si="39"/>
      </c>
      <c r="J55" s="160">
        <f t="shared" si="40"/>
      </c>
      <c r="K55" s="160">
        <f t="shared" si="41"/>
      </c>
      <c r="L55" s="160">
        <f t="shared" si="42"/>
        <v>0.75</v>
      </c>
      <c r="M55" s="160">
        <f t="shared" si="43"/>
      </c>
      <c r="N55" s="163">
        <f t="shared" si="44"/>
        <v>0.75</v>
      </c>
      <c r="O55" s="200">
        <f t="shared" si="46"/>
        <v>0.1111111111111111</v>
      </c>
      <c r="P55" s="164">
        <f>N55*O55</f>
        <v>0.08333333333333333</v>
      </c>
      <c r="Q55" s="4"/>
      <c r="R55" s="28"/>
    </row>
    <row r="56" spans="1:18" s="26" customFormat="1" ht="33" customHeight="1">
      <c r="A56" s="251">
        <f>A55+1</f>
        <v>39</v>
      </c>
      <c r="B56" s="252" t="s">
        <v>180</v>
      </c>
      <c r="C56" s="51"/>
      <c r="D56" s="241"/>
      <c r="E56" s="241"/>
      <c r="G56" s="159">
        <v>4</v>
      </c>
      <c r="H56" s="160">
        <f t="shared" si="38"/>
      </c>
      <c r="I56" s="160">
        <f t="shared" si="39"/>
      </c>
      <c r="J56" s="160">
        <f t="shared" si="40"/>
      </c>
      <c r="K56" s="160">
        <f t="shared" si="41"/>
        <v>0.5</v>
      </c>
      <c r="L56" s="160">
        <f t="shared" si="42"/>
      </c>
      <c r="M56" s="160">
        <f t="shared" si="43"/>
      </c>
      <c r="N56" s="163">
        <f t="shared" si="44"/>
        <v>0.5</v>
      </c>
      <c r="O56" s="200">
        <f t="shared" si="46"/>
        <v>0.1111111111111111</v>
      </c>
      <c r="P56" s="164">
        <f>N56*O56</f>
        <v>0.05555555555555555</v>
      </c>
      <c r="Q56" s="4"/>
      <c r="R56" s="28"/>
    </row>
    <row r="57" spans="1:18" s="26" customFormat="1" ht="33" customHeight="1">
      <c r="A57" s="251">
        <f t="shared" si="45"/>
        <v>40</v>
      </c>
      <c r="B57" s="252" t="s">
        <v>181</v>
      </c>
      <c r="C57" s="51"/>
      <c r="D57" s="241"/>
      <c r="E57" s="241"/>
      <c r="G57" s="159">
        <v>3</v>
      </c>
      <c r="H57" s="160">
        <f t="shared" si="38"/>
      </c>
      <c r="I57" s="160">
        <f t="shared" si="39"/>
      </c>
      <c r="J57" s="160">
        <f t="shared" si="40"/>
        <v>0.3</v>
      </c>
      <c r="K57" s="160">
        <f t="shared" si="41"/>
      </c>
      <c r="L57" s="160">
        <f t="shared" si="42"/>
      </c>
      <c r="M57" s="160">
        <f t="shared" si="43"/>
      </c>
      <c r="N57" s="163">
        <f t="shared" si="44"/>
        <v>0.3</v>
      </c>
      <c r="O57" s="200">
        <f t="shared" si="46"/>
        <v>0.1111111111111111</v>
      </c>
      <c r="P57" s="164">
        <f>N57*O57</f>
        <v>0.03333333333333333</v>
      </c>
      <c r="Q57" s="4"/>
      <c r="R57" s="28"/>
    </row>
    <row r="58" spans="1:18" s="26" customFormat="1" ht="33" customHeight="1">
      <c r="A58" s="358" t="s">
        <v>182</v>
      </c>
      <c r="B58" s="359"/>
      <c r="C58" s="359"/>
      <c r="D58" s="359"/>
      <c r="E58" s="360"/>
      <c r="G58" s="280"/>
      <c r="H58" s="281"/>
      <c r="I58" s="281"/>
      <c r="J58" s="281"/>
      <c r="K58" s="281"/>
      <c r="L58" s="281"/>
      <c r="M58" s="281"/>
      <c r="N58" s="283"/>
      <c r="O58" s="282"/>
      <c r="P58" s="282">
        <f>(P59+P67)/(O59+O67)</f>
        <v>0.636904761904762</v>
      </c>
      <c r="Q58" s="271">
        <f>'3) Résultats'!C12</f>
        <v>0.25</v>
      </c>
      <c r="R58" s="5">
        <f>P58*Q58</f>
        <v>0.1592261904761905</v>
      </c>
    </row>
    <row r="59" spans="1:18" s="26" customFormat="1" ht="33" customHeight="1">
      <c r="A59" s="250"/>
      <c r="B59" s="203" t="s">
        <v>24</v>
      </c>
      <c r="C59" s="214" t="s">
        <v>104</v>
      </c>
      <c r="D59" s="236" t="s">
        <v>101</v>
      </c>
      <c r="E59" s="236" t="s">
        <v>102</v>
      </c>
      <c r="G59" s="207"/>
      <c r="H59" s="210"/>
      <c r="I59" s="210"/>
      <c r="J59" s="210"/>
      <c r="K59" s="210"/>
      <c r="L59" s="210"/>
      <c r="M59" s="268"/>
      <c r="N59" s="269" t="s">
        <v>167</v>
      </c>
      <c r="O59" s="270">
        <f>SUM(O60:O66)</f>
        <v>0.9999999999999998</v>
      </c>
      <c r="P59" s="284">
        <f>SUM(P60:P66)</f>
        <v>0.6071428571428571</v>
      </c>
      <c r="Q59" s="211"/>
      <c r="R59" s="208"/>
    </row>
    <row r="60" spans="1:18" s="26" customFormat="1" ht="51" customHeight="1">
      <c r="A60" s="253">
        <f>A57+1</f>
        <v>41</v>
      </c>
      <c r="B60" s="252" t="s">
        <v>5</v>
      </c>
      <c r="C60" s="51"/>
      <c r="D60" s="241"/>
      <c r="E60" s="241"/>
      <c r="G60" s="159">
        <v>5</v>
      </c>
      <c r="H60" s="160">
        <f aca="true" t="shared" si="47" ref="H60:H66">IF(G60=1,$H$6,"")</f>
      </c>
      <c r="I60" s="160">
        <f aca="true" t="shared" si="48" ref="I60:I66">IF(G60=2,$I$6,"")</f>
      </c>
      <c r="J60" s="160">
        <f aca="true" t="shared" si="49" ref="J60:J66">IF(G60=3,$J$6,"")</f>
      </c>
      <c r="K60" s="160">
        <f aca="true" t="shared" si="50" ref="K60:K66">IF(G60=4,$K$6,"")</f>
      </c>
      <c r="L60" s="160">
        <f aca="true" t="shared" si="51" ref="L60:L66">IF(G60=5,$L$6,"")</f>
        <v>0.75</v>
      </c>
      <c r="M60" s="160">
        <f aca="true" t="shared" si="52" ref="M60:M66">IF(G60=6,$M$6,"")</f>
      </c>
      <c r="N60" s="163">
        <f aca="true" t="shared" si="53" ref="N60:N66">SUM(H60:M60)</f>
        <v>0.75</v>
      </c>
      <c r="O60" s="200">
        <f>1/7</f>
        <v>0.14285714285714285</v>
      </c>
      <c r="P60" s="164">
        <f aca="true" t="shared" si="54" ref="P60:P66">N60*O60</f>
        <v>0.10714285714285714</v>
      </c>
      <c r="Q60" s="4"/>
      <c r="R60" s="28"/>
    </row>
    <row r="61" spans="1:18" s="26" customFormat="1" ht="33" customHeight="1">
      <c r="A61" s="251">
        <f aca="true" t="shared" si="55" ref="A61:A66">A60+1</f>
        <v>42</v>
      </c>
      <c r="B61" s="252" t="s">
        <v>6</v>
      </c>
      <c r="C61" s="51"/>
      <c r="D61" s="241"/>
      <c r="E61" s="241"/>
      <c r="G61" s="159">
        <v>5</v>
      </c>
      <c r="H61" s="160">
        <f t="shared" si="47"/>
      </c>
      <c r="I61" s="160">
        <f t="shared" si="48"/>
      </c>
      <c r="J61" s="160">
        <f t="shared" si="49"/>
      </c>
      <c r="K61" s="160">
        <f t="shared" si="50"/>
      </c>
      <c r="L61" s="160">
        <f t="shared" si="51"/>
        <v>0.75</v>
      </c>
      <c r="M61" s="160">
        <f t="shared" si="52"/>
      </c>
      <c r="N61" s="163">
        <f t="shared" si="53"/>
        <v>0.75</v>
      </c>
      <c r="O61" s="200">
        <f aca="true" t="shared" si="56" ref="O61:O66">O60</f>
        <v>0.14285714285714285</v>
      </c>
      <c r="P61" s="164">
        <f t="shared" si="54"/>
        <v>0.10714285714285714</v>
      </c>
      <c r="Q61" s="4"/>
      <c r="R61" s="28"/>
    </row>
    <row r="62" spans="1:18" s="26" customFormat="1" ht="33" customHeight="1">
      <c r="A62" s="251">
        <f t="shared" si="55"/>
        <v>43</v>
      </c>
      <c r="B62" s="252" t="s">
        <v>7</v>
      </c>
      <c r="C62" s="51"/>
      <c r="D62" s="241"/>
      <c r="E62" s="241"/>
      <c r="G62" s="159">
        <v>4</v>
      </c>
      <c r="H62" s="160">
        <f t="shared" si="47"/>
      </c>
      <c r="I62" s="160">
        <f t="shared" si="48"/>
      </c>
      <c r="J62" s="160">
        <f t="shared" si="49"/>
      </c>
      <c r="K62" s="160">
        <f t="shared" si="50"/>
        <v>0.5</v>
      </c>
      <c r="L62" s="160">
        <f t="shared" si="51"/>
      </c>
      <c r="M62" s="160">
        <f t="shared" si="52"/>
      </c>
      <c r="N62" s="163">
        <f t="shared" si="53"/>
        <v>0.5</v>
      </c>
      <c r="O62" s="200">
        <f t="shared" si="56"/>
        <v>0.14285714285714285</v>
      </c>
      <c r="P62" s="164">
        <f t="shared" si="54"/>
        <v>0.07142857142857142</v>
      </c>
      <c r="Q62" s="4"/>
      <c r="R62" s="28"/>
    </row>
    <row r="63" spans="1:18" s="26" customFormat="1" ht="33" customHeight="1">
      <c r="A63" s="251">
        <f t="shared" si="55"/>
        <v>44</v>
      </c>
      <c r="B63" s="252" t="s">
        <v>8</v>
      </c>
      <c r="C63" s="51"/>
      <c r="D63" s="241"/>
      <c r="E63" s="241"/>
      <c r="G63" s="159">
        <v>5</v>
      </c>
      <c r="H63" s="160">
        <f t="shared" si="47"/>
      </c>
      <c r="I63" s="160">
        <f t="shared" si="48"/>
      </c>
      <c r="J63" s="160">
        <f t="shared" si="49"/>
      </c>
      <c r="K63" s="160">
        <f t="shared" si="50"/>
      </c>
      <c r="L63" s="160">
        <f t="shared" si="51"/>
        <v>0.75</v>
      </c>
      <c r="M63" s="160">
        <f t="shared" si="52"/>
      </c>
      <c r="N63" s="163">
        <f t="shared" si="53"/>
        <v>0.75</v>
      </c>
      <c r="O63" s="200">
        <f t="shared" si="56"/>
        <v>0.14285714285714285</v>
      </c>
      <c r="P63" s="164">
        <f t="shared" si="54"/>
        <v>0.10714285714285714</v>
      </c>
      <c r="Q63" s="4"/>
      <c r="R63" s="28"/>
    </row>
    <row r="64" spans="1:18" s="26" customFormat="1" ht="33" customHeight="1">
      <c r="A64" s="251">
        <f t="shared" si="55"/>
        <v>45</v>
      </c>
      <c r="B64" s="252" t="s">
        <v>9</v>
      </c>
      <c r="C64" s="51"/>
      <c r="D64" s="241"/>
      <c r="E64" s="241"/>
      <c r="G64" s="159">
        <v>4</v>
      </c>
      <c r="H64" s="160">
        <f t="shared" si="47"/>
      </c>
      <c r="I64" s="160">
        <f t="shared" si="48"/>
      </c>
      <c r="J64" s="160">
        <f t="shared" si="49"/>
      </c>
      <c r="K64" s="160">
        <f t="shared" si="50"/>
        <v>0.5</v>
      </c>
      <c r="L64" s="160">
        <f t="shared" si="51"/>
      </c>
      <c r="M64" s="160">
        <f t="shared" si="52"/>
      </c>
      <c r="N64" s="163">
        <f t="shared" si="53"/>
        <v>0.5</v>
      </c>
      <c r="O64" s="200">
        <f t="shared" si="56"/>
        <v>0.14285714285714285</v>
      </c>
      <c r="P64" s="164">
        <f>N64*O64</f>
        <v>0.07142857142857142</v>
      </c>
      <c r="Q64" s="4"/>
      <c r="R64" s="28"/>
    </row>
    <row r="65" spans="1:18" s="26" customFormat="1" ht="33" customHeight="1">
      <c r="A65" s="251">
        <f t="shared" si="55"/>
        <v>46</v>
      </c>
      <c r="B65" s="252" t="s">
        <v>10</v>
      </c>
      <c r="C65" s="51"/>
      <c r="D65" s="241"/>
      <c r="E65" s="241"/>
      <c r="G65" s="159">
        <v>4</v>
      </c>
      <c r="H65" s="160">
        <f t="shared" si="47"/>
      </c>
      <c r="I65" s="160">
        <f t="shared" si="48"/>
      </c>
      <c r="J65" s="160">
        <f t="shared" si="49"/>
      </c>
      <c r="K65" s="160">
        <f t="shared" si="50"/>
        <v>0.5</v>
      </c>
      <c r="L65" s="160">
        <f t="shared" si="51"/>
      </c>
      <c r="M65" s="160">
        <f t="shared" si="52"/>
      </c>
      <c r="N65" s="163">
        <f t="shared" si="53"/>
        <v>0.5</v>
      </c>
      <c r="O65" s="200">
        <f>O64</f>
        <v>0.14285714285714285</v>
      </c>
      <c r="P65" s="164">
        <f t="shared" si="54"/>
        <v>0.07142857142857142</v>
      </c>
      <c r="Q65" s="4"/>
      <c r="R65" s="28"/>
    </row>
    <row r="66" spans="1:18" s="26" customFormat="1" ht="33" customHeight="1">
      <c r="A66" s="251">
        <f t="shared" si="55"/>
        <v>47</v>
      </c>
      <c r="B66" s="252" t="s">
        <v>11</v>
      </c>
      <c r="C66" s="51"/>
      <c r="D66" s="241"/>
      <c r="E66" s="241"/>
      <c r="G66" s="159">
        <v>4</v>
      </c>
      <c r="H66" s="160">
        <f t="shared" si="47"/>
      </c>
      <c r="I66" s="160">
        <f t="shared" si="48"/>
      </c>
      <c r="J66" s="160">
        <f t="shared" si="49"/>
      </c>
      <c r="K66" s="160">
        <f t="shared" si="50"/>
        <v>0.5</v>
      </c>
      <c r="L66" s="160">
        <f t="shared" si="51"/>
      </c>
      <c r="M66" s="160">
        <f t="shared" si="52"/>
      </c>
      <c r="N66" s="163">
        <f t="shared" si="53"/>
        <v>0.5</v>
      </c>
      <c r="O66" s="200">
        <f t="shared" si="56"/>
        <v>0.14285714285714285</v>
      </c>
      <c r="P66" s="164">
        <f t="shared" si="54"/>
        <v>0.07142857142857142</v>
      </c>
      <c r="Q66" s="4"/>
      <c r="R66" s="28"/>
    </row>
    <row r="67" spans="1:18" s="26" customFormat="1" ht="33" customHeight="1">
      <c r="A67" s="250"/>
      <c r="B67" s="203" t="s">
        <v>25</v>
      </c>
      <c r="C67" s="214" t="s">
        <v>104</v>
      </c>
      <c r="D67" s="236" t="s">
        <v>101</v>
      </c>
      <c r="E67" s="236" t="s">
        <v>102</v>
      </c>
      <c r="G67" s="207"/>
      <c r="H67" s="210"/>
      <c r="I67" s="210"/>
      <c r="J67" s="210"/>
      <c r="K67" s="210"/>
      <c r="L67" s="210"/>
      <c r="M67" s="268"/>
      <c r="N67" s="269" t="s">
        <v>167</v>
      </c>
      <c r="O67" s="270">
        <f>SUM(O68:O70)</f>
        <v>1</v>
      </c>
      <c r="P67" s="284">
        <f>SUM(P68:P70)</f>
        <v>0.6666666666666666</v>
      </c>
      <c r="Q67" s="211"/>
      <c r="R67" s="208"/>
    </row>
    <row r="68" spans="1:18" s="26" customFormat="1" ht="33" customHeight="1">
      <c r="A68" s="251">
        <f>A66+1</f>
        <v>48</v>
      </c>
      <c r="B68" s="252" t="s">
        <v>12</v>
      </c>
      <c r="C68" s="51"/>
      <c r="D68" s="241"/>
      <c r="E68" s="241"/>
      <c r="G68" s="159">
        <v>4</v>
      </c>
      <c r="H68" s="160">
        <f>IF(G68=1,$H$6,"")</f>
      </c>
      <c r="I68" s="160">
        <f>IF(G68=2,$I$6,"")</f>
      </c>
      <c r="J68" s="160">
        <f>IF(G68=3,$J$6,"")</f>
      </c>
      <c r="K68" s="160">
        <f>IF(G68=4,$K$6,"")</f>
        <v>0.5</v>
      </c>
      <c r="L68" s="160">
        <f>IF(G68=5,$L$6,"")</f>
      </c>
      <c r="M68" s="160">
        <f>IF(G68=6,$M$6,"")</f>
      </c>
      <c r="N68" s="163">
        <f>SUM(H68:M68)</f>
        <v>0.5</v>
      </c>
      <c r="O68" s="200">
        <v>0.3333333333333333</v>
      </c>
      <c r="P68" s="164">
        <f>N68*O68</f>
        <v>0.16666666666666666</v>
      </c>
      <c r="Q68" s="4"/>
      <c r="R68" s="28"/>
    </row>
    <row r="69" spans="1:18" s="26" customFormat="1" ht="33" customHeight="1">
      <c r="A69" s="251">
        <f>A68+1</f>
        <v>49</v>
      </c>
      <c r="B69" s="252" t="s">
        <v>14</v>
      </c>
      <c r="C69" s="51"/>
      <c r="D69" s="241"/>
      <c r="E69" s="241"/>
      <c r="G69" s="159">
        <v>5</v>
      </c>
      <c r="H69" s="160">
        <f>IF(G69=1,$H$6,"")</f>
      </c>
      <c r="I69" s="160">
        <f>IF(G69=2,$I$6,"")</f>
      </c>
      <c r="J69" s="160">
        <f>IF(G69=3,$J$6,"")</f>
      </c>
      <c r="K69" s="160">
        <f>IF(G69=4,$K$6,"")</f>
      </c>
      <c r="L69" s="160">
        <f>IF(G69=5,$L$6,"")</f>
        <v>0.75</v>
      </c>
      <c r="M69" s="160">
        <f>IF(G69=6,$M$6,"")</f>
      </c>
      <c r="N69" s="163">
        <f>SUM(H69:M69)</f>
        <v>0.75</v>
      </c>
      <c r="O69" s="200">
        <f>O68</f>
        <v>0.3333333333333333</v>
      </c>
      <c r="P69" s="164">
        <f>N69*O69</f>
        <v>0.25</v>
      </c>
      <c r="Q69" s="4"/>
      <c r="R69" s="28"/>
    </row>
    <row r="70" spans="1:18" s="26" customFormat="1" ht="51" customHeight="1">
      <c r="A70" s="251">
        <f>A69+1</f>
        <v>50</v>
      </c>
      <c r="B70" s="252" t="s">
        <v>13</v>
      </c>
      <c r="C70" s="51"/>
      <c r="D70" s="241"/>
      <c r="E70" s="241"/>
      <c r="G70" s="159">
        <v>5</v>
      </c>
      <c r="H70" s="160">
        <f>IF(G70=1,$H$6,"")</f>
      </c>
      <c r="I70" s="160">
        <f>IF(G70=2,$I$6,"")</f>
      </c>
      <c r="J70" s="160">
        <f>IF(G70=3,$J$6,"")</f>
      </c>
      <c r="K70" s="160">
        <f>IF(G70=4,$K$6,"")</f>
      </c>
      <c r="L70" s="160">
        <f>IF(G70=5,$L$6,"")</f>
        <v>0.75</v>
      </c>
      <c r="M70" s="160">
        <f>IF(G70=6,$M$6,"")</f>
      </c>
      <c r="N70" s="163">
        <f>SUM(H70:M70)</f>
        <v>0.75</v>
      </c>
      <c r="O70" s="200">
        <f>O69</f>
        <v>0.3333333333333333</v>
      </c>
      <c r="P70" s="164">
        <f>N70*O70</f>
        <v>0.25</v>
      </c>
      <c r="Q70" s="4"/>
      <c r="R70" s="28"/>
    </row>
    <row r="71" spans="1:17" s="43" customFormat="1" ht="33" customHeight="1">
      <c r="A71" s="262"/>
      <c r="B71" s="263"/>
      <c r="F71" s="264"/>
      <c r="M71" s="264"/>
      <c r="N71" s="265"/>
      <c r="O71" s="266"/>
      <c r="P71" s="265"/>
      <c r="Q71" s="266"/>
    </row>
    <row r="72" spans="1:18" s="43" customFormat="1" ht="33" customHeight="1">
      <c r="A72" s="262"/>
      <c r="B72" s="315"/>
      <c r="C72" s="263"/>
      <c r="G72" s="264"/>
      <c r="N72" s="264"/>
      <c r="O72" s="265"/>
      <c r="P72" s="266"/>
      <c r="Q72" s="265"/>
      <c r="R72" s="266"/>
    </row>
    <row r="73" spans="1:18" s="43" customFormat="1" ht="33" customHeight="1">
      <c r="A73" s="262"/>
      <c r="B73" s="315"/>
      <c r="C73" s="263"/>
      <c r="G73" s="264"/>
      <c r="N73" s="264"/>
      <c r="O73" s="265"/>
      <c r="P73" s="266"/>
      <c r="Q73" s="265"/>
      <c r="R73" s="266"/>
    </row>
    <row r="74" spans="1:18" s="43" customFormat="1" ht="33" customHeight="1">
      <c r="A74" s="262"/>
      <c r="B74" s="315"/>
      <c r="C74" s="263"/>
      <c r="G74" s="264"/>
      <c r="N74" s="264"/>
      <c r="O74" s="265"/>
      <c r="P74" s="266"/>
      <c r="Q74" s="265"/>
      <c r="R74" s="266"/>
    </row>
    <row r="75" spans="1:18" s="43" customFormat="1" ht="33" customHeight="1">
      <c r="A75" s="262"/>
      <c r="B75" s="315"/>
      <c r="C75" s="263"/>
      <c r="G75" s="264"/>
      <c r="N75" s="264"/>
      <c r="O75" s="265"/>
      <c r="P75" s="266"/>
      <c r="Q75" s="265"/>
      <c r="R75" s="266"/>
    </row>
    <row r="76" spans="1:18" s="43" customFormat="1" ht="33" customHeight="1">
      <c r="A76" s="262"/>
      <c r="B76" s="315"/>
      <c r="G76" s="264"/>
      <c r="N76" s="264"/>
      <c r="O76" s="265"/>
      <c r="P76" s="266"/>
      <c r="Q76" s="265"/>
      <c r="R76" s="266"/>
    </row>
    <row r="77" spans="1:18" s="43" customFormat="1" ht="33" customHeight="1">
      <c r="A77" s="262"/>
      <c r="B77" s="315"/>
      <c r="C77" s="263"/>
      <c r="G77" s="264"/>
      <c r="N77" s="264"/>
      <c r="O77" s="265"/>
      <c r="P77" s="266"/>
      <c r="Q77" s="265"/>
      <c r="R77" s="266"/>
    </row>
    <row r="78" spans="1:18" s="43" customFormat="1" ht="33" customHeight="1">
      <c r="A78" s="262"/>
      <c r="B78" s="315"/>
      <c r="C78" s="263"/>
      <c r="D78" s="267"/>
      <c r="E78" s="267"/>
      <c r="F78" s="267"/>
      <c r="G78" s="264"/>
      <c r="N78" s="264"/>
      <c r="O78" s="265"/>
      <c r="P78" s="266"/>
      <c r="Q78" s="265"/>
      <c r="R78" s="266"/>
    </row>
    <row r="79" spans="1:18" s="43" customFormat="1" ht="33" customHeight="1">
      <c r="A79" s="262"/>
      <c r="B79" s="315"/>
      <c r="C79" s="267"/>
      <c r="G79" s="264"/>
      <c r="N79" s="264"/>
      <c r="O79" s="265"/>
      <c r="P79" s="266"/>
      <c r="Q79" s="265"/>
      <c r="R79" s="266"/>
    </row>
    <row r="80" spans="1:18" s="43" customFormat="1" ht="33" customHeight="1">
      <c r="A80" s="262"/>
      <c r="B80" s="315"/>
      <c r="C80" s="263"/>
      <c r="G80" s="264"/>
      <c r="N80" s="264"/>
      <c r="O80" s="265"/>
      <c r="P80" s="266"/>
      <c r="Q80" s="265"/>
      <c r="R80" s="266"/>
    </row>
    <row r="81" spans="1:18" s="43" customFormat="1" ht="33" customHeight="1">
      <c r="A81" s="262"/>
      <c r="B81" s="315"/>
      <c r="C81" s="263"/>
      <c r="G81" s="264"/>
      <c r="N81" s="264"/>
      <c r="O81" s="265"/>
      <c r="P81" s="266"/>
      <c r="Q81" s="265"/>
      <c r="R81" s="266"/>
    </row>
    <row r="82" spans="1:18" s="43" customFormat="1" ht="33" customHeight="1">
      <c r="A82" s="262"/>
      <c r="B82" s="263"/>
      <c r="C82" s="263"/>
      <c r="G82" s="264"/>
      <c r="N82" s="264"/>
      <c r="O82" s="265"/>
      <c r="P82" s="266"/>
      <c r="Q82" s="265"/>
      <c r="R82" s="266"/>
    </row>
    <row r="83" spans="1:18" s="43" customFormat="1" ht="33" customHeight="1">
      <c r="A83" s="262"/>
      <c r="B83" s="263"/>
      <c r="C83" s="263"/>
      <c r="G83" s="264"/>
      <c r="N83" s="264"/>
      <c r="O83" s="265"/>
      <c r="P83" s="266"/>
      <c r="Q83" s="265"/>
      <c r="R83" s="266"/>
    </row>
    <row r="84" spans="1:18" s="43" customFormat="1" ht="33" customHeight="1">
      <c r="A84" s="262"/>
      <c r="B84" s="263"/>
      <c r="C84" s="263"/>
      <c r="G84" s="264"/>
      <c r="N84" s="264"/>
      <c r="O84" s="265"/>
      <c r="P84" s="266"/>
      <c r="Q84" s="265"/>
      <c r="R84" s="266"/>
    </row>
    <row r="85" spans="1:18" s="43" customFormat="1" ht="33" customHeight="1">
      <c r="A85" s="262"/>
      <c r="B85" s="263"/>
      <c r="C85" s="263"/>
      <c r="G85" s="264"/>
      <c r="N85" s="264"/>
      <c r="O85" s="265"/>
      <c r="P85" s="266"/>
      <c r="Q85" s="265"/>
      <c r="R85" s="266"/>
    </row>
    <row r="86" spans="1:18" s="43" customFormat="1" ht="33" customHeight="1">
      <c r="A86" s="262"/>
      <c r="B86" s="263"/>
      <c r="C86" s="263"/>
      <c r="G86" s="264"/>
      <c r="N86" s="264"/>
      <c r="O86" s="265"/>
      <c r="P86" s="266"/>
      <c r="Q86" s="265"/>
      <c r="R86" s="266"/>
    </row>
    <row r="87" spans="1:18" s="43" customFormat="1" ht="33" customHeight="1">
      <c r="A87" s="262"/>
      <c r="B87" s="263"/>
      <c r="C87" s="263"/>
      <c r="G87" s="264"/>
      <c r="N87" s="264"/>
      <c r="O87" s="265"/>
      <c r="P87" s="266"/>
      <c r="Q87" s="265"/>
      <c r="R87" s="266"/>
    </row>
    <row r="88" spans="1:18" s="43" customFormat="1" ht="33" customHeight="1">
      <c r="A88" s="262"/>
      <c r="B88" s="263"/>
      <c r="C88" s="263"/>
      <c r="G88" s="264"/>
      <c r="N88" s="264"/>
      <c r="O88" s="265"/>
      <c r="P88" s="266"/>
      <c r="Q88" s="265"/>
      <c r="R88" s="266"/>
    </row>
    <row r="89" spans="1:18" s="43" customFormat="1" ht="33" customHeight="1">
      <c r="A89" s="262"/>
      <c r="B89" s="263"/>
      <c r="C89" s="263"/>
      <c r="G89" s="264"/>
      <c r="N89" s="264"/>
      <c r="O89" s="265"/>
      <c r="P89" s="266"/>
      <c r="Q89" s="265"/>
      <c r="R89" s="266"/>
    </row>
    <row r="90" spans="1:18" s="43" customFormat="1" ht="33" customHeight="1">
      <c r="A90" s="262"/>
      <c r="B90" s="263"/>
      <c r="C90" s="263"/>
      <c r="G90" s="264"/>
      <c r="N90" s="264"/>
      <c r="O90" s="265"/>
      <c r="P90" s="266"/>
      <c r="Q90" s="265"/>
      <c r="R90" s="266"/>
    </row>
    <row r="91" spans="1:18" s="43" customFormat="1" ht="33" customHeight="1">
      <c r="A91" s="262"/>
      <c r="B91" s="263"/>
      <c r="C91" s="263"/>
      <c r="G91" s="264"/>
      <c r="N91" s="264"/>
      <c r="O91" s="265"/>
      <c r="P91" s="266"/>
      <c r="Q91" s="265"/>
      <c r="R91" s="266"/>
    </row>
    <row r="92" spans="1:18" s="43" customFormat="1" ht="33" customHeight="1">
      <c r="A92" s="262"/>
      <c r="B92" s="263"/>
      <c r="C92" s="263"/>
      <c r="G92" s="264"/>
      <c r="N92" s="264"/>
      <c r="O92" s="265"/>
      <c r="P92" s="266"/>
      <c r="Q92" s="265"/>
      <c r="R92" s="266"/>
    </row>
    <row r="93" spans="1:18" s="43" customFormat="1" ht="33" customHeight="1">
      <c r="A93" s="262"/>
      <c r="B93" s="263"/>
      <c r="C93" s="263"/>
      <c r="G93" s="264"/>
      <c r="N93" s="264"/>
      <c r="O93" s="265"/>
      <c r="P93" s="266"/>
      <c r="Q93" s="265"/>
      <c r="R93" s="266"/>
    </row>
    <row r="94" spans="1:18" s="43" customFormat="1" ht="33" customHeight="1">
      <c r="A94" s="262"/>
      <c r="B94" s="263"/>
      <c r="C94" s="263"/>
      <c r="G94" s="264"/>
      <c r="N94" s="264"/>
      <c r="O94" s="265"/>
      <c r="P94" s="266"/>
      <c r="Q94" s="265"/>
      <c r="R94" s="266"/>
    </row>
    <row r="95" spans="1:18" s="43" customFormat="1" ht="33" customHeight="1">
      <c r="A95" s="262"/>
      <c r="B95" s="263"/>
      <c r="C95" s="263"/>
      <c r="G95" s="264"/>
      <c r="N95" s="264"/>
      <c r="O95" s="265"/>
      <c r="P95" s="266"/>
      <c r="Q95" s="265"/>
      <c r="R95" s="266"/>
    </row>
    <row r="96" spans="1:18" s="43" customFormat="1" ht="33" customHeight="1">
      <c r="A96" s="262"/>
      <c r="B96" s="263"/>
      <c r="C96" s="263"/>
      <c r="G96" s="264"/>
      <c r="N96" s="264"/>
      <c r="O96" s="265"/>
      <c r="P96" s="266"/>
      <c r="Q96" s="265"/>
      <c r="R96" s="266"/>
    </row>
    <row r="97" spans="1:18" s="43" customFormat="1" ht="33" customHeight="1">
      <c r="A97" s="262"/>
      <c r="B97" s="263"/>
      <c r="C97" s="263"/>
      <c r="G97" s="264"/>
      <c r="N97" s="264"/>
      <c r="O97" s="265"/>
      <c r="P97" s="266"/>
      <c r="Q97" s="265"/>
      <c r="R97" s="266"/>
    </row>
    <row r="98" spans="1:18" s="43" customFormat="1" ht="33" customHeight="1">
      <c r="A98" s="262"/>
      <c r="B98" s="263"/>
      <c r="C98" s="263"/>
      <c r="G98" s="264"/>
      <c r="N98" s="264"/>
      <c r="O98" s="265"/>
      <c r="P98" s="266"/>
      <c r="Q98" s="265"/>
      <c r="R98" s="266"/>
    </row>
    <row r="99" spans="1:18" s="43" customFormat="1" ht="33" customHeight="1">
      <c r="A99" s="262"/>
      <c r="B99" s="263"/>
      <c r="C99" s="263"/>
      <c r="G99" s="264"/>
      <c r="N99" s="264"/>
      <c r="O99" s="265"/>
      <c r="P99" s="266"/>
      <c r="Q99" s="265"/>
      <c r="R99" s="266"/>
    </row>
    <row r="100" spans="1:18" s="43" customFormat="1" ht="33" customHeight="1">
      <c r="A100" s="262"/>
      <c r="B100" s="263"/>
      <c r="C100" s="263"/>
      <c r="G100" s="264"/>
      <c r="N100" s="264"/>
      <c r="O100" s="265"/>
      <c r="P100" s="266"/>
      <c r="Q100" s="265"/>
      <c r="R100" s="266"/>
    </row>
    <row r="101" spans="1:18" s="43" customFormat="1" ht="33" customHeight="1">
      <c r="A101" s="262"/>
      <c r="B101" s="263"/>
      <c r="C101" s="263"/>
      <c r="G101" s="264"/>
      <c r="N101" s="264"/>
      <c r="O101" s="265"/>
      <c r="P101" s="266"/>
      <c r="Q101" s="265"/>
      <c r="R101" s="266"/>
    </row>
    <row r="102" spans="1:18" s="43" customFormat="1" ht="33" customHeight="1">
      <c r="A102" s="262"/>
      <c r="B102" s="263"/>
      <c r="C102" s="263"/>
      <c r="G102" s="264"/>
      <c r="N102" s="264"/>
      <c r="O102" s="265"/>
      <c r="P102" s="266"/>
      <c r="Q102" s="265"/>
      <c r="R102" s="266"/>
    </row>
    <row r="103" spans="1:18" s="43" customFormat="1" ht="33" customHeight="1">
      <c r="A103" s="262"/>
      <c r="B103" s="263"/>
      <c r="C103" s="263"/>
      <c r="G103" s="264"/>
      <c r="N103" s="264"/>
      <c r="O103" s="265"/>
      <c r="P103" s="266"/>
      <c r="Q103" s="265"/>
      <c r="R103" s="266"/>
    </row>
    <row r="104" spans="1:18" s="43" customFormat="1" ht="33" customHeight="1">
      <c r="A104" s="262"/>
      <c r="B104" s="263"/>
      <c r="C104" s="263"/>
      <c r="G104" s="264"/>
      <c r="N104" s="264"/>
      <c r="O104" s="265"/>
      <c r="P104" s="266"/>
      <c r="Q104" s="265"/>
      <c r="R104" s="266"/>
    </row>
    <row r="105" spans="1:18" s="43" customFormat="1" ht="33" customHeight="1">
      <c r="A105" s="262"/>
      <c r="B105" s="263"/>
      <c r="C105" s="263"/>
      <c r="G105" s="264"/>
      <c r="N105" s="264"/>
      <c r="O105" s="265"/>
      <c r="P105" s="266"/>
      <c r="Q105" s="265"/>
      <c r="R105" s="266"/>
    </row>
    <row r="106" spans="1:18" s="43" customFormat="1" ht="33" customHeight="1">
      <c r="A106" s="262"/>
      <c r="B106" s="263"/>
      <c r="C106" s="263"/>
      <c r="G106" s="264"/>
      <c r="N106" s="264"/>
      <c r="O106" s="265"/>
      <c r="P106" s="266"/>
      <c r="Q106" s="265"/>
      <c r="R106" s="266"/>
    </row>
    <row r="107" spans="1:18" s="43" customFormat="1" ht="33" customHeight="1">
      <c r="A107" s="262"/>
      <c r="B107" s="263"/>
      <c r="C107" s="263"/>
      <c r="G107" s="264"/>
      <c r="N107" s="264"/>
      <c r="O107" s="265"/>
      <c r="P107" s="266"/>
      <c r="Q107" s="265"/>
      <c r="R107" s="266"/>
    </row>
    <row r="108" spans="1:18" s="43" customFormat="1" ht="33" customHeight="1">
      <c r="A108" s="262"/>
      <c r="B108" s="263"/>
      <c r="C108" s="263"/>
      <c r="G108" s="264"/>
      <c r="N108" s="264"/>
      <c r="O108" s="265"/>
      <c r="P108" s="266"/>
      <c r="Q108" s="265"/>
      <c r="R108" s="266"/>
    </row>
    <row r="109" spans="1:18" s="43" customFormat="1" ht="33" customHeight="1">
      <c r="A109" s="262"/>
      <c r="B109" s="263"/>
      <c r="C109" s="263"/>
      <c r="G109" s="264"/>
      <c r="N109" s="264"/>
      <c r="O109" s="265"/>
      <c r="P109" s="266"/>
      <c r="Q109" s="265"/>
      <c r="R109" s="266"/>
    </row>
    <row r="110" spans="1:18" s="43" customFormat="1" ht="33" customHeight="1">
      <c r="A110" s="262"/>
      <c r="B110" s="263"/>
      <c r="C110" s="263"/>
      <c r="G110" s="264"/>
      <c r="N110" s="264"/>
      <c r="O110" s="265"/>
      <c r="P110" s="266"/>
      <c r="Q110" s="265"/>
      <c r="R110" s="266"/>
    </row>
    <row r="111" spans="1:18" s="43" customFormat="1" ht="33" customHeight="1">
      <c r="A111" s="262"/>
      <c r="B111" s="263"/>
      <c r="C111" s="263"/>
      <c r="G111" s="264"/>
      <c r="N111" s="264"/>
      <c r="O111" s="265"/>
      <c r="P111" s="266"/>
      <c r="Q111" s="265"/>
      <c r="R111" s="266"/>
    </row>
    <row r="112" spans="1:18" s="43" customFormat="1" ht="33" customHeight="1">
      <c r="A112" s="262"/>
      <c r="B112" s="263"/>
      <c r="C112" s="263"/>
      <c r="G112" s="264"/>
      <c r="N112" s="264"/>
      <c r="O112" s="265"/>
      <c r="P112" s="266"/>
      <c r="Q112" s="265"/>
      <c r="R112" s="266"/>
    </row>
    <row r="113" spans="1:18" s="43" customFormat="1" ht="33" customHeight="1">
      <c r="A113" s="262"/>
      <c r="B113" s="263"/>
      <c r="C113" s="263"/>
      <c r="G113" s="264"/>
      <c r="N113" s="264"/>
      <c r="O113" s="265"/>
      <c r="P113" s="266"/>
      <c r="Q113" s="265"/>
      <c r="R113" s="266"/>
    </row>
    <row r="114" spans="1:18" s="43" customFormat="1" ht="33" customHeight="1">
      <c r="A114" s="262"/>
      <c r="B114" s="263"/>
      <c r="C114" s="263"/>
      <c r="G114" s="264"/>
      <c r="N114" s="264"/>
      <c r="O114" s="265"/>
      <c r="P114" s="266"/>
      <c r="Q114" s="265"/>
      <c r="R114" s="266"/>
    </row>
    <row r="115" spans="1:18" s="43" customFormat="1" ht="33" customHeight="1">
      <c r="A115" s="262"/>
      <c r="B115" s="263"/>
      <c r="C115" s="263"/>
      <c r="G115" s="264"/>
      <c r="N115" s="264"/>
      <c r="O115" s="265"/>
      <c r="P115" s="266"/>
      <c r="Q115" s="265"/>
      <c r="R115" s="266"/>
    </row>
    <row r="116" spans="1:18" s="43" customFormat="1" ht="33" customHeight="1">
      <c r="A116" s="262"/>
      <c r="B116" s="263"/>
      <c r="C116" s="263"/>
      <c r="G116" s="264"/>
      <c r="N116" s="264"/>
      <c r="O116" s="265"/>
      <c r="P116" s="266"/>
      <c r="Q116" s="265"/>
      <c r="R116" s="266"/>
    </row>
    <row r="117" spans="1:18" s="43" customFormat="1" ht="33" customHeight="1">
      <c r="A117" s="262"/>
      <c r="B117" s="263"/>
      <c r="C117" s="263"/>
      <c r="G117" s="264"/>
      <c r="N117" s="264"/>
      <c r="O117" s="265"/>
      <c r="P117" s="266"/>
      <c r="Q117" s="265"/>
      <c r="R117" s="266"/>
    </row>
    <row r="118" spans="1:18" s="43" customFormat="1" ht="33" customHeight="1">
      <c r="A118" s="262"/>
      <c r="B118" s="263"/>
      <c r="C118" s="263"/>
      <c r="G118" s="264"/>
      <c r="N118" s="264"/>
      <c r="O118" s="265"/>
      <c r="P118" s="266"/>
      <c r="Q118" s="265"/>
      <c r="R118" s="266"/>
    </row>
    <row r="119" spans="1:18" s="43" customFormat="1" ht="33" customHeight="1">
      <c r="A119" s="262"/>
      <c r="B119" s="263"/>
      <c r="C119" s="263"/>
      <c r="G119" s="264"/>
      <c r="N119" s="264"/>
      <c r="O119" s="265"/>
      <c r="P119" s="266"/>
      <c r="Q119" s="265"/>
      <c r="R119" s="266"/>
    </row>
    <row r="120" spans="1:18" s="43" customFormat="1" ht="33" customHeight="1">
      <c r="A120" s="262"/>
      <c r="B120" s="263"/>
      <c r="C120" s="263"/>
      <c r="G120" s="264"/>
      <c r="N120" s="264"/>
      <c r="O120" s="265"/>
      <c r="P120" s="266"/>
      <c r="Q120" s="265"/>
      <c r="R120" s="266"/>
    </row>
    <row r="121" spans="1:18" s="43" customFormat="1" ht="33" customHeight="1">
      <c r="A121" s="262"/>
      <c r="B121" s="263"/>
      <c r="C121" s="263"/>
      <c r="G121" s="264"/>
      <c r="N121" s="264"/>
      <c r="O121" s="265"/>
      <c r="P121" s="266"/>
      <c r="Q121" s="265"/>
      <c r="R121" s="266"/>
    </row>
    <row r="122" spans="1:18" s="43" customFormat="1" ht="33" customHeight="1">
      <c r="A122" s="262"/>
      <c r="B122" s="263"/>
      <c r="C122" s="263"/>
      <c r="G122" s="264"/>
      <c r="N122" s="264"/>
      <c r="O122" s="265"/>
      <c r="P122" s="266"/>
      <c r="Q122" s="265"/>
      <c r="R122" s="266"/>
    </row>
  </sheetData>
  <sheetProtection/>
  <mergeCells count="11">
    <mergeCell ref="A11:E11"/>
    <mergeCell ref="A38:E38"/>
    <mergeCell ref="A58:E58"/>
    <mergeCell ref="Q3:Q4"/>
    <mergeCell ref="A3:E3"/>
    <mergeCell ref="H4:N4"/>
    <mergeCell ref="G5:G7"/>
    <mergeCell ref="N6:N7"/>
    <mergeCell ref="O3:O4"/>
    <mergeCell ref="O6:O7"/>
    <mergeCell ref="Q6:Q7"/>
  </mergeCells>
  <printOptions/>
  <pageMargins left="0.39000000000000007" right="0.39000000000000007" top="0.39000000000000007" bottom="0.39000000000000007" header="0.12000000000000001" footer="0.12000000000000001"/>
  <pageSetup firstPageNumber="1" useFirstPageNumber="1" orientation="landscape" paperSize="9" scale="60"/>
  <headerFooter alignWithMargins="0">
    <oddHeader>&amp;L© 2010 - A. Lomet, S. Di Benedetto, G. Farges, CP13 2010&amp;RAutodiagnostic - Qualité Thèse</oddHeader>
    <oddFooter>&amp;LVersion du &amp;D&amp;R&amp;P/&amp;N</oddFooter>
  </headerFooter>
  <rowBreaks count="3" manualBreakCount="3">
    <brk id="19" max="4" man="1"/>
    <brk id="37" max="4" man="1"/>
    <brk id="57" max="4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0">
      <selection activeCell="E21" sqref="E21"/>
    </sheetView>
  </sheetViews>
  <sheetFormatPr defaultColWidth="10.8515625" defaultRowHeight="12.75"/>
  <cols>
    <col min="1" max="1" width="30.00390625" style="21" customWidth="1"/>
    <col min="2" max="2" width="45.421875" style="21" customWidth="1"/>
    <col min="3" max="3" width="35.28125" style="22" customWidth="1"/>
    <col min="4" max="4" width="27.28125" style="22" customWidth="1"/>
    <col min="5" max="5" width="28.28125" style="23" customWidth="1"/>
    <col min="6" max="6" width="6.00390625" style="48" customWidth="1"/>
    <col min="7" max="7" width="12.8515625" style="48" customWidth="1"/>
    <col min="8" max="8" width="6.00390625" style="48" customWidth="1"/>
    <col min="9" max="16" width="16.140625" style="21" customWidth="1"/>
    <col min="17" max="17" width="12.421875" style="0" customWidth="1"/>
    <col min="18" max="18" width="12.421875" style="21" customWidth="1"/>
    <col min="19" max="21" width="12.421875" style="19" customWidth="1"/>
    <col min="22" max="16384" width="10.8515625" style="21" customWidth="1"/>
  </cols>
  <sheetData>
    <row r="1" spans="1:21" ht="18.75" customHeight="1">
      <c r="A1" s="125"/>
      <c r="B1" s="128" t="str">
        <f>'1) Contexte'!C1</f>
        <v>Autodiagnostic :</v>
      </c>
      <c r="C1" s="127" t="s">
        <v>105</v>
      </c>
      <c r="D1" s="126"/>
      <c r="E1" s="178" t="s">
        <v>58</v>
      </c>
      <c r="F1" s="43"/>
      <c r="G1" s="43"/>
      <c r="H1" s="43"/>
      <c r="R1" s="19"/>
      <c r="U1" s="21"/>
    </row>
    <row r="2" spans="1:21" ht="30.75" customHeight="1">
      <c r="A2" s="215"/>
      <c r="B2" s="216"/>
      <c r="C2" s="216" t="str">
        <f>'1) Contexte'!C2</f>
        <v>Qualité dans les processus de Thèse (ou Post-Doc)</v>
      </c>
      <c r="D2" s="216"/>
      <c r="E2" s="217"/>
      <c r="F2" s="43"/>
      <c r="G2" s="43"/>
      <c r="H2" s="43"/>
      <c r="R2" s="19"/>
      <c r="U2" s="21"/>
    </row>
    <row r="3" spans="1:21" ht="30.75" customHeight="1">
      <c r="A3" s="369" t="str">
        <f>'1) Contexte'!A3:G3</f>
        <v>Avertissement : toute zone blanche peut être remplie ou modifiée. Les données peuvent ensuite être utilisées dans d'autres onglets</v>
      </c>
      <c r="B3" s="370"/>
      <c r="C3" s="370"/>
      <c r="D3" s="370"/>
      <c r="E3" s="371"/>
      <c r="F3" s="44"/>
      <c r="G3" s="44"/>
      <c r="H3" s="44"/>
      <c r="R3" s="19"/>
      <c r="U3" s="21"/>
    </row>
    <row r="4" spans="1:21" ht="30.75" customHeight="1">
      <c r="A4" s="228" t="str">
        <f>'1) Contexte'!B4</f>
        <v>Formation :  </v>
      </c>
      <c r="B4" s="202" t="str">
        <f>'1) Contexte'!C4</f>
        <v>Mettre ici le nom de la spécialité ou de la mention....</v>
      </c>
      <c r="C4" s="202"/>
      <c r="D4" s="221"/>
      <c r="E4" s="129" t="s">
        <v>107</v>
      </c>
      <c r="F4" s="86"/>
      <c r="G4" s="45"/>
      <c r="H4" s="45"/>
      <c r="I4" s="82"/>
      <c r="J4" s="81"/>
      <c r="K4" s="81"/>
      <c r="L4" s="81"/>
      <c r="M4" s="81"/>
      <c r="N4" s="81"/>
      <c r="O4" s="81"/>
      <c r="P4" s="81"/>
      <c r="R4" s="183" t="s">
        <v>72</v>
      </c>
      <c r="S4" s="184"/>
      <c r="T4" s="184"/>
      <c r="U4" s="185"/>
    </row>
    <row r="5" spans="1:21" ht="30.75" customHeight="1">
      <c r="A5" s="229" t="str">
        <f>'1) Contexte'!B5</f>
        <v>Date :  </v>
      </c>
      <c r="B5" s="260" t="str">
        <f>'1) Contexte'!C5</f>
        <v>jour, mois, année de l'évaluation</v>
      </c>
      <c r="C5" s="193"/>
      <c r="D5" s="222"/>
      <c r="E5" s="33"/>
      <c r="F5" s="45"/>
      <c r="G5" s="175" t="s">
        <v>115</v>
      </c>
      <c r="H5" s="45"/>
      <c r="I5" s="171" t="s">
        <v>81</v>
      </c>
      <c r="J5" s="172"/>
      <c r="K5" s="172"/>
      <c r="L5" s="172"/>
      <c r="M5" s="172"/>
      <c r="N5" s="172"/>
      <c r="O5" s="172"/>
      <c r="P5" s="173"/>
      <c r="R5" s="186" t="s">
        <v>3</v>
      </c>
      <c r="S5" s="187"/>
      <c r="T5" s="187"/>
      <c r="U5" s="188"/>
    </row>
    <row r="6" spans="1:21" ht="30.75" customHeight="1">
      <c r="A6" s="229" t="str">
        <f>'1) Contexte'!B6</f>
        <v>Nom et Fonction du signataire :  </v>
      </c>
      <c r="B6" s="300" t="str">
        <f>'1) Contexte'!C6</f>
        <v>Prénon NOM  du signataire</v>
      </c>
      <c r="C6" s="300"/>
      <c r="D6" s="222"/>
      <c r="E6" s="80"/>
      <c r="F6" s="46"/>
      <c r="G6" s="176" t="s">
        <v>57</v>
      </c>
      <c r="H6" s="46"/>
      <c r="I6" s="363" t="str">
        <f>'1) Contexte'!A15</f>
        <v>1 : Prénom NOM, Fonction</v>
      </c>
      <c r="J6" s="363" t="str">
        <f>'1) Contexte'!A16</f>
        <v>2 : Prénom NOM, Fonction</v>
      </c>
      <c r="K6" s="363" t="str">
        <f>'1) Contexte'!A17</f>
        <v>3 : Prénom NOM, Fonction</v>
      </c>
      <c r="L6" s="363" t="str">
        <f>'1) Contexte'!A18</f>
        <v>4 : Prénom NOM, Fonction</v>
      </c>
      <c r="M6" s="363" t="str">
        <f>'1) Contexte'!A19</f>
        <v>5 : ...</v>
      </c>
      <c r="N6" s="363" t="str">
        <f>'1) Contexte'!A20</f>
        <v>6 : ...</v>
      </c>
      <c r="O6" s="363" t="str">
        <f>'1) Contexte'!A21</f>
        <v>7 : ...</v>
      </c>
      <c r="P6" s="363" t="str">
        <f>'1) Contexte'!A22</f>
        <v>8 : ...</v>
      </c>
      <c r="R6" s="364" t="s">
        <v>38</v>
      </c>
      <c r="S6" s="364" t="s">
        <v>39</v>
      </c>
      <c r="T6" s="364" t="s">
        <v>63</v>
      </c>
      <c r="U6" s="372" t="s">
        <v>40</v>
      </c>
    </row>
    <row r="7" spans="1:21" s="1" customFormat="1" ht="30.75" customHeight="1">
      <c r="A7" s="135" t="str">
        <f>'2) Grille d''appréciation'!A7</f>
        <v>MISSION PRINCIPALE DE l'AUTO-EVALUATION ou EVALUATION INTERNE :</v>
      </c>
      <c r="B7" s="295"/>
      <c r="C7" s="296"/>
      <c r="D7" s="295"/>
      <c r="E7" s="299" t="s">
        <v>171</v>
      </c>
      <c r="F7" s="87"/>
      <c r="G7" s="177" t="s">
        <v>56</v>
      </c>
      <c r="H7" s="47"/>
      <c r="I7" s="363"/>
      <c r="J7" s="363"/>
      <c r="K7" s="363"/>
      <c r="L7" s="363"/>
      <c r="M7" s="363"/>
      <c r="N7" s="363"/>
      <c r="O7" s="363"/>
      <c r="P7" s="363"/>
      <c r="Q7"/>
      <c r="R7" s="365"/>
      <c r="S7" s="365"/>
      <c r="T7" s="365"/>
      <c r="U7" s="365"/>
    </row>
    <row r="8" spans="1:21" s="1" customFormat="1" ht="38.25" customHeight="1">
      <c r="A8" s="376" t="str">
        <f>'2) Grille d''appréciation'!A8</f>
        <v>Aider à progresser dans ses pratiques en recherche afin d'augmenter sa créativité intellectuelle et ses capacités opérationnelles</v>
      </c>
      <c r="B8" s="368"/>
      <c r="C8" s="368"/>
      <c r="D8" s="368"/>
      <c r="E8" s="136">
        <f>(C10*E10)+(C11*E11)+(C12*E12)</f>
        <v>0.564469246031746</v>
      </c>
      <c r="F8" s="88"/>
      <c r="G8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259" customFormat="1" ht="30" customHeight="1">
      <c r="A9" s="272"/>
      <c r="B9" s="273" t="s">
        <v>90</v>
      </c>
      <c r="C9" s="274">
        <f>SUM(C10:C12)</f>
        <v>1</v>
      </c>
      <c r="D9" s="275"/>
      <c r="E9" s="303"/>
      <c r="F9" s="255"/>
      <c r="G9" s="256"/>
      <c r="H9" s="257"/>
      <c r="I9" s="256"/>
      <c r="J9" s="256"/>
      <c r="K9" s="256"/>
      <c r="L9" s="256"/>
      <c r="M9" s="256"/>
      <c r="N9" s="256"/>
      <c r="O9" s="256"/>
      <c r="P9" s="256"/>
      <c r="Q9" s="256"/>
      <c r="R9" s="258"/>
      <c r="S9" s="258"/>
      <c r="T9" s="258"/>
      <c r="U9" s="258"/>
    </row>
    <row r="10" spans="1:21" ht="30" customHeight="1">
      <c r="A10" s="276" t="str">
        <f>'2) Grille d''appréciation'!A11</f>
        <v>Etape 1 : Elaborer et mettre en place le processus de thèse.</v>
      </c>
      <c r="B10" s="277"/>
      <c r="C10" s="278">
        <v>0.25</v>
      </c>
      <c r="D10" s="277"/>
      <c r="E10" s="279">
        <f>IF(SUM(I10:P10)=0,'2) Grille d''appréciation'!P11,AVERAGE(I10:P10))</f>
        <v>0.5911111111111111</v>
      </c>
      <c r="F10" s="89"/>
      <c r="G10" s="174">
        <f>'2) Grille d''appréciation'!P11</f>
        <v>0.5911111111111111</v>
      </c>
      <c r="H10" s="96"/>
      <c r="I10" s="170"/>
      <c r="J10" s="170"/>
      <c r="K10" s="170"/>
      <c r="L10" s="170"/>
      <c r="M10" s="170"/>
      <c r="N10" s="170"/>
      <c r="O10" s="170"/>
      <c r="P10" s="170"/>
      <c r="R10" s="290">
        <f>IF(SUM(I10:P10)=0,'2) Grille d''appréciation'!P11,AVERAGE(I10:P10))</f>
        <v>0.5911111111111111</v>
      </c>
      <c r="S10" s="290">
        <f>R10+U10</f>
        <v>0.5911111111111111</v>
      </c>
      <c r="T10" s="290">
        <f>R10-U10</f>
        <v>0.5911111111111111</v>
      </c>
      <c r="U10" s="169">
        <f>IF(SUM(I10:P10)=0,0,STDEV(I10:P10))</f>
        <v>0</v>
      </c>
    </row>
    <row r="11" spans="1:21" ht="30" customHeight="1">
      <c r="A11" s="276" t="str">
        <f>'2) Grille d''appréciation'!A38</f>
        <v>Etape 2 : Réaliser la thèse</v>
      </c>
      <c r="B11" s="277"/>
      <c r="C11" s="278">
        <v>0.5</v>
      </c>
      <c r="D11" s="277"/>
      <c r="E11" s="279">
        <f>IF(SUM(I11:P11)=0,'2) Grille d''appréciation'!P38,AVERAGE(I11:P11))</f>
        <v>0.5149305555555554</v>
      </c>
      <c r="F11" s="89"/>
      <c r="G11" s="174">
        <f>'2) Grille d''appréciation'!P38</f>
        <v>0.5149305555555554</v>
      </c>
      <c r="H11" s="96"/>
      <c r="I11" s="170"/>
      <c r="J11" s="170"/>
      <c r="K11" s="170"/>
      <c r="L11" s="170"/>
      <c r="M11" s="170"/>
      <c r="N11" s="170"/>
      <c r="O11" s="170"/>
      <c r="P11" s="170"/>
      <c r="R11" s="290">
        <f>IF(SUM(I11:P11)=0,'2) Grille d''appréciation'!P38,AVERAGE(I11:P11))</f>
        <v>0.5149305555555554</v>
      </c>
      <c r="S11" s="290">
        <f>R11+U11</f>
        <v>0.5149305555555554</v>
      </c>
      <c r="T11" s="290">
        <f>R11-U11</f>
        <v>0.5149305555555554</v>
      </c>
      <c r="U11" s="169">
        <f>IF(SUM(I11:P11)=0,0,STDEV(I11:P11))</f>
        <v>0</v>
      </c>
    </row>
    <row r="12" spans="1:21" ht="30" customHeight="1">
      <c r="A12" s="304" t="str">
        <f>'2) Grille d''appréciation'!A58</f>
        <v>Etape 3 : Finaliser et valider la thèse</v>
      </c>
      <c r="B12" s="305"/>
      <c r="C12" s="306">
        <v>0.25</v>
      </c>
      <c r="D12" s="305"/>
      <c r="E12" s="307">
        <f>IF(SUM(I12:P12)=0,'2) Grille d''appréciation'!P58,AVERAGE(I12:P12))</f>
        <v>0.636904761904762</v>
      </c>
      <c r="F12" s="89"/>
      <c r="G12" s="174">
        <f>'2) Grille d''appréciation'!P58</f>
        <v>0.636904761904762</v>
      </c>
      <c r="H12" s="96"/>
      <c r="I12" s="170"/>
      <c r="J12" s="170"/>
      <c r="K12" s="170"/>
      <c r="L12" s="170"/>
      <c r="M12" s="170"/>
      <c r="N12" s="170"/>
      <c r="O12" s="170"/>
      <c r="P12" s="170"/>
      <c r="R12" s="290">
        <f>IF(SUM(I12:P12)=0,'2) Grille d''appréciation'!P58,AVERAGE(I12:P12))</f>
        <v>0.636904761904762</v>
      </c>
      <c r="S12" s="290">
        <f>R12+U12</f>
        <v>0.636904761904762</v>
      </c>
      <c r="T12" s="290">
        <f>R12-U12</f>
        <v>0.636904761904762</v>
      </c>
      <c r="U12" s="169">
        <f>IF(SUM(I12:P12)=0,0,STDEV(I12:P12))</f>
        <v>0</v>
      </c>
    </row>
    <row r="13" spans="1:21" ht="30" customHeight="1">
      <c r="A13" s="301" t="str">
        <f>'2) Grille d''appréciation'!A9</f>
        <v>OBJECTIF PRINCIPAL DE LA THESE  :</v>
      </c>
      <c r="B13" s="211"/>
      <c r="C13" s="302"/>
      <c r="D13" s="211"/>
      <c r="E13" s="297" t="s">
        <v>170</v>
      </c>
      <c r="F13" s="89"/>
      <c r="G13" s="287"/>
      <c r="H13" s="96"/>
      <c r="I13" s="170"/>
      <c r="J13" s="170"/>
      <c r="K13" s="170"/>
      <c r="L13" s="170"/>
      <c r="M13" s="170"/>
      <c r="N13" s="170"/>
      <c r="O13" s="170"/>
      <c r="P13" s="170"/>
      <c r="R13" s="289"/>
      <c r="S13" s="289"/>
      <c r="T13" s="289"/>
      <c r="U13" s="289"/>
    </row>
    <row r="14" spans="1:21" ht="41.25" customHeight="1">
      <c r="A14" s="377" t="str">
        <f>'2) Grille d''appréciation'!A10</f>
        <v>Produire des nouvelles connaissances originales et valorisables pour le doctorant et l'équipe de recherche</v>
      </c>
      <c r="B14" s="378"/>
      <c r="C14" s="378"/>
      <c r="D14" s="378"/>
      <c r="E14" s="298">
        <f>AVERAGE(E15:E21)</f>
        <v>0.5824291383219954</v>
      </c>
      <c r="F14" s="89"/>
      <c r="G14" s="287"/>
      <c r="H14" s="96"/>
      <c r="I14" s="170"/>
      <c r="J14" s="170"/>
      <c r="K14" s="170"/>
      <c r="L14" s="170"/>
      <c r="M14" s="170"/>
      <c r="N14" s="170"/>
      <c r="O14" s="170"/>
      <c r="P14" s="170"/>
      <c r="R14" s="289"/>
      <c r="S14" s="289"/>
      <c r="T14" s="289"/>
      <c r="U14" s="289"/>
    </row>
    <row r="15" spans="1:21" ht="30" customHeight="1">
      <c r="A15" s="366" t="str">
        <f>'2) Grille d''appréciation'!B12</f>
        <v>Avant la thèse : estimer la cohésion potentielle doctorant/encadrant (étape1)</v>
      </c>
      <c r="B15" s="367"/>
      <c r="C15" s="368"/>
      <c r="D15" s="368"/>
      <c r="E15" s="286">
        <f>IF(SUM(I15:P15)=0,'2) Grille d''appréciation'!P12,AVERAGE(I15:P15))</f>
        <v>0.44999999999999996</v>
      </c>
      <c r="F15" s="89"/>
      <c r="G15" s="174">
        <f>'2) Grille d''appréciation'!P12</f>
        <v>0.44999999999999996</v>
      </c>
      <c r="H15" s="96"/>
      <c r="I15" s="170"/>
      <c r="J15" s="170"/>
      <c r="K15" s="170"/>
      <c r="L15" s="170"/>
      <c r="M15" s="170"/>
      <c r="N15" s="170"/>
      <c r="O15" s="170"/>
      <c r="P15" s="170"/>
      <c r="R15" s="154">
        <f>IF(SUM(I15:P15)=0,'2) Grille d''appréciation'!P12,AVERAGE(I15:P15))</f>
        <v>0.44999999999999996</v>
      </c>
      <c r="S15" s="154">
        <f aca="true" t="shared" si="0" ref="S15:S21">R15+U15</f>
        <v>0.44999999999999996</v>
      </c>
      <c r="T15" s="154">
        <f aca="true" t="shared" si="1" ref="T15:T21">R15-U15</f>
        <v>0.44999999999999996</v>
      </c>
      <c r="U15" s="169">
        <f aca="true" t="shared" si="2" ref="U15:U21">IF(SUM(I15:P15)=0,0,STDEV(I15:P15))</f>
        <v>0</v>
      </c>
    </row>
    <row r="16" spans="1:21" ht="30" customHeight="1">
      <c r="A16" s="366" t="str">
        <f>'2) Grille d''appréciation'!B20</f>
        <v>Au début de la thèse  (1ère année) : Définir et planifier des objectifs (étape1)</v>
      </c>
      <c r="B16" s="367"/>
      <c r="C16" s="368"/>
      <c r="D16" s="368"/>
      <c r="E16" s="286">
        <f>IF(SUM(I16:P16)=0,'2) Grille d''appréciation'!P20,AVERAGE(I16:P16))</f>
        <v>0.7083333333333334</v>
      </c>
      <c r="F16" s="89"/>
      <c r="G16" s="174">
        <f>'2) Grille d''appréciation'!P20</f>
        <v>0.7083333333333334</v>
      </c>
      <c r="H16" s="96"/>
      <c r="I16" s="170"/>
      <c r="J16" s="170"/>
      <c r="K16" s="170"/>
      <c r="L16" s="170"/>
      <c r="M16" s="170"/>
      <c r="N16" s="170"/>
      <c r="O16" s="170"/>
      <c r="P16" s="170"/>
      <c r="R16" s="154">
        <f>IF(SUM(I16:P16)=0,'2) Grille d''appréciation'!P20,AVERAGE(I16:P16))</f>
        <v>0.7083333333333334</v>
      </c>
      <c r="S16" s="154">
        <f t="shared" si="0"/>
        <v>0.7083333333333334</v>
      </c>
      <c r="T16" s="154">
        <f t="shared" si="1"/>
        <v>0.7083333333333334</v>
      </c>
      <c r="U16" s="169">
        <f t="shared" si="2"/>
        <v>0</v>
      </c>
    </row>
    <row r="17" spans="1:21" ht="30" customHeight="1">
      <c r="A17" s="366" t="str">
        <f>'2) Grille d''appréciation'!B27</f>
        <v>Au début de la thèse  (1ère année) : Estimer l’adéquation entre les ressources et le sujet de thèse (étape1)</v>
      </c>
      <c r="B17" s="367"/>
      <c r="C17" s="368"/>
      <c r="D17" s="368"/>
      <c r="E17" s="286">
        <f>IF(SUM(I17:P17)=0,'2) Grille d''appréciation'!P27,AVERAGE(I17:P17))</f>
        <v>0.615</v>
      </c>
      <c r="F17" s="89"/>
      <c r="G17" s="174">
        <f>'2) Grille d''appréciation'!P27</f>
        <v>0.615</v>
      </c>
      <c r="H17" s="96"/>
      <c r="I17" s="170"/>
      <c r="J17" s="170"/>
      <c r="K17" s="170"/>
      <c r="L17" s="170"/>
      <c r="M17" s="170"/>
      <c r="N17" s="170"/>
      <c r="O17" s="170"/>
      <c r="P17" s="170"/>
      <c r="R17" s="154">
        <f>IF(SUM(I17:P17)=0,'2) Grille d''appréciation'!P27,AVERAGE(I17:P17))</f>
        <v>0.615</v>
      </c>
      <c r="S17" s="154">
        <f t="shared" si="0"/>
        <v>0.615</v>
      </c>
      <c r="T17" s="154">
        <f t="shared" si="1"/>
        <v>0.615</v>
      </c>
      <c r="U17" s="169">
        <f t="shared" si="2"/>
        <v>0</v>
      </c>
    </row>
    <row r="18" spans="1:21" ht="30" customHeight="1">
      <c r="A18" s="366" t="str">
        <f>'2) Grille d''appréciation'!B39</f>
        <v>S'organiser (les réunions), valider les résultats (étape 2)</v>
      </c>
      <c r="B18" s="367"/>
      <c r="C18" s="368"/>
      <c r="D18" s="368"/>
      <c r="E18" s="286">
        <f>IF(SUM(I18:P18)=0,'2) Grille d''appréciation'!P39,AVERAGE(I18:P18))</f>
        <v>0.5187499999999999</v>
      </c>
      <c r="F18" s="89"/>
      <c r="G18" s="174">
        <f>'2) Grille d''appréciation'!P39</f>
        <v>0.5187499999999999</v>
      </c>
      <c r="H18" s="96"/>
      <c r="I18" s="170"/>
      <c r="J18" s="170"/>
      <c r="K18" s="170"/>
      <c r="L18" s="170"/>
      <c r="M18" s="170"/>
      <c r="N18" s="170"/>
      <c r="O18" s="170"/>
      <c r="P18" s="170"/>
      <c r="R18" s="154">
        <f>IF(SUM(I18:P18)=0,'2) Grille d''appréciation'!P39,AVERAGE(I18:P18))</f>
        <v>0.5187499999999999</v>
      </c>
      <c r="S18" s="154">
        <f t="shared" si="0"/>
        <v>0.5187499999999999</v>
      </c>
      <c r="T18" s="154">
        <f t="shared" si="1"/>
        <v>0.5187499999999999</v>
      </c>
      <c r="U18" s="169">
        <f t="shared" si="2"/>
        <v>0</v>
      </c>
    </row>
    <row r="19" spans="1:21" ht="30" customHeight="1">
      <c r="A19" s="366" t="str">
        <f>'2) Grille d''appréciation'!B48</f>
        <v>Evaluer et communiquer les résultats (étape 2)</v>
      </c>
      <c r="B19" s="367"/>
      <c r="C19" s="368"/>
      <c r="D19" s="368"/>
      <c r="E19" s="286">
        <f>IF(SUM(I19:P19)=0,'2) Grille d''appréciation'!P48,AVERAGE(I19:P19))</f>
        <v>0.5111111111111111</v>
      </c>
      <c r="F19" s="89"/>
      <c r="G19" s="174">
        <f>'2) Grille d''appréciation'!P48</f>
        <v>0.5111111111111111</v>
      </c>
      <c r="H19" s="96"/>
      <c r="I19" s="170"/>
      <c r="J19" s="170"/>
      <c r="K19" s="170"/>
      <c r="L19" s="170"/>
      <c r="M19" s="170"/>
      <c r="N19" s="170"/>
      <c r="O19" s="170"/>
      <c r="P19" s="170"/>
      <c r="R19" s="154">
        <f>IF(SUM(I19:P19)=0,'2) Grille d''appréciation'!P48,AVERAGE(I19:P19))</f>
        <v>0.5111111111111111</v>
      </c>
      <c r="S19" s="154">
        <f t="shared" si="0"/>
        <v>0.5111111111111111</v>
      </c>
      <c r="T19" s="154">
        <f t="shared" si="1"/>
        <v>0.5111111111111111</v>
      </c>
      <c r="U19" s="169">
        <f t="shared" si="2"/>
        <v>0</v>
      </c>
    </row>
    <row r="20" spans="1:21" ht="30" customHeight="1">
      <c r="A20" s="366" t="str">
        <f>'2) Grille d''appréciation'!B59</f>
        <v>Soutenir la thèse devant les pairs (étape 3)</v>
      </c>
      <c r="B20" s="367"/>
      <c r="C20" s="368"/>
      <c r="D20" s="368"/>
      <c r="E20" s="286">
        <f>IF(SUM(I20:P20)=0,'2) Grille d''appréciation'!P59,AVERAGE(I20:P20))</f>
        <v>0.6071428571428571</v>
      </c>
      <c r="F20" s="89"/>
      <c r="G20" s="174">
        <f>'2) Grille d''appréciation'!P59</f>
        <v>0.6071428571428571</v>
      </c>
      <c r="H20" s="96"/>
      <c r="I20" s="170"/>
      <c r="J20" s="170"/>
      <c r="K20" s="170"/>
      <c r="L20" s="170"/>
      <c r="M20" s="170"/>
      <c r="N20" s="170"/>
      <c r="O20" s="170"/>
      <c r="P20" s="170"/>
      <c r="R20" s="154">
        <f>IF(SUM(I20:P20)=0,'2) Grille d''appréciation'!P59,AVERAGE(I20:P20))</f>
        <v>0.6071428571428571</v>
      </c>
      <c r="S20" s="154">
        <f t="shared" si="0"/>
        <v>0.6071428571428571</v>
      </c>
      <c r="T20" s="154">
        <f t="shared" si="1"/>
        <v>0.6071428571428571</v>
      </c>
      <c r="U20" s="169">
        <f t="shared" si="2"/>
        <v>0</v>
      </c>
    </row>
    <row r="21" spans="1:21" ht="30" customHeight="1">
      <c r="A21" s="373" t="str">
        <f>'2) Grille d''appréciation'!B67</f>
        <v>Valoriser les travaux réalisés et l'expérience professionnelle acquise (étape 3)</v>
      </c>
      <c r="B21" s="374"/>
      <c r="C21" s="375"/>
      <c r="D21" s="375"/>
      <c r="E21" s="288">
        <f>IF(SUM(I21:P21)=0,'2) Grille d''appréciation'!P67,AVERAGE(I21:P21))</f>
        <v>0.6666666666666666</v>
      </c>
      <c r="F21" s="89"/>
      <c r="G21" s="174">
        <f>'2) Grille d''appréciation'!P67</f>
        <v>0.6666666666666666</v>
      </c>
      <c r="H21" s="96"/>
      <c r="I21" s="170"/>
      <c r="J21" s="170"/>
      <c r="K21" s="170"/>
      <c r="L21" s="170"/>
      <c r="M21" s="170"/>
      <c r="N21" s="170"/>
      <c r="O21" s="170"/>
      <c r="P21" s="170"/>
      <c r="R21" s="154">
        <f>IF(SUM(I21:P21)=0,'2) Grille d''appréciation'!P67,AVERAGE(I21:P21))</f>
        <v>0.6666666666666666</v>
      </c>
      <c r="S21" s="154">
        <f t="shared" si="0"/>
        <v>0.6666666666666666</v>
      </c>
      <c r="T21" s="154">
        <f t="shared" si="1"/>
        <v>0.6666666666666666</v>
      </c>
      <c r="U21" s="169">
        <f t="shared" si="2"/>
        <v>0</v>
      </c>
    </row>
    <row r="22" ht="30" customHeight="1">
      <c r="F22" s="46"/>
    </row>
    <row r="23" ht="30" customHeight="1">
      <c r="F23" s="46"/>
    </row>
    <row r="24" ht="30" customHeight="1">
      <c r="F24" s="46"/>
    </row>
    <row r="25" ht="30" customHeight="1">
      <c r="F25" s="46"/>
    </row>
    <row r="26" ht="30" customHeight="1">
      <c r="F26" s="46"/>
    </row>
  </sheetData>
  <sheetProtection/>
  <mergeCells count="22">
    <mergeCell ref="A21:D21"/>
    <mergeCell ref="A8:D8"/>
    <mergeCell ref="A14:D14"/>
    <mergeCell ref="A15:D15"/>
    <mergeCell ref="A16:D16"/>
    <mergeCell ref="A19:D19"/>
    <mergeCell ref="A20:D20"/>
    <mergeCell ref="A18:D18"/>
    <mergeCell ref="A3:E3"/>
    <mergeCell ref="U6:U7"/>
    <mergeCell ref="S6:S7"/>
    <mergeCell ref="O6:O7"/>
    <mergeCell ref="P6:P7"/>
    <mergeCell ref="I6:I7"/>
    <mergeCell ref="M6:M7"/>
    <mergeCell ref="N6:N7"/>
    <mergeCell ref="L6:L7"/>
    <mergeCell ref="T6:T7"/>
    <mergeCell ref="R6:R7"/>
    <mergeCell ref="A17:D17"/>
    <mergeCell ref="J6:J7"/>
    <mergeCell ref="K6:K7"/>
  </mergeCells>
  <printOptions horizontalCentered="1"/>
  <pageMargins left="0.32" right="0.32" top="0.59" bottom="0.59" header="0.29000000000000004" footer="0.29000000000000004"/>
  <pageSetup firstPageNumber="18" useFirstPageNumber="1" horizontalDpi="600" verticalDpi="600" orientation="landscape" paperSize="9" scale="70"/>
  <headerFooter alignWithMargins="0">
    <oddHeader>&amp;L© 2010 - A. Lomet, S. Di Benedetto, G. Farges, CP13 2010&amp;RAutodiagnostic - Qualité Thèse</oddHeader>
    <oddFooter>&amp;LVersion du &amp;D&amp;R&amp;P/&amp;N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32" sqref="A32:IV32"/>
    </sheetView>
  </sheetViews>
  <sheetFormatPr defaultColWidth="11.421875" defaultRowHeight="12.75"/>
  <cols>
    <col min="1" max="1" width="30.00390625" style="0" customWidth="1"/>
    <col min="2" max="2" width="86.421875" style="0" customWidth="1"/>
    <col min="3" max="3" width="13.00390625" style="0" customWidth="1"/>
    <col min="4" max="4" width="12.7109375" style="0" customWidth="1"/>
    <col min="7" max="7" width="19.8515625" style="0" customWidth="1"/>
  </cols>
  <sheetData>
    <row r="1" spans="1:13" s="21" customFormat="1" ht="15.75" customHeight="1">
      <c r="A1" s="134" t="str">
        <f>'1) Contexte'!C1</f>
        <v>Autodiagnostic :</v>
      </c>
      <c r="B1" s="127" t="s">
        <v>164</v>
      </c>
      <c r="C1" s="127"/>
      <c r="D1" s="178" t="s">
        <v>58</v>
      </c>
      <c r="J1" s="19"/>
      <c r="K1" s="19"/>
      <c r="L1" s="19"/>
      <c r="M1" s="19"/>
    </row>
    <row r="2" spans="1:13" s="21" customFormat="1" ht="24.75" customHeight="1">
      <c r="A2" s="215"/>
      <c r="B2" s="216" t="str">
        <f>'1) Contexte'!C2</f>
        <v>Qualité dans les processus de Thèse (ou Post-Doc)</v>
      </c>
      <c r="C2" s="216"/>
      <c r="D2" s="217"/>
      <c r="J2" s="19"/>
      <c r="K2" s="19"/>
      <c r="L2" s="19"/>
      <c r="M2" s="19"/>
    </row>
    <row r="3" spans="1:13" s="21" customFormat="1" ht="16.5" customHeight="1">
      <c r="A3" s="316" t="str">
        <f>'1) Contexte'!A3:G3</f>
        <v>Avertissement : toute zone blanche peut être remplie ou modifiée. Les données peuvent ensuite être utilisées dans d'autres onglets</v>
      </c>
      <c r="B3" s="317"/>
      <c r="C3" s="317"/>
      <c r="D3" s="318"/>
      <c r="J3" s="19"/>
      <c r="K3" s="19"/>
      <c r="L3" s="19"/>
      <c r="M3" s="19"/>
    </row>
    <row r="4" spans="1:14" s="21" customFormat="1" ht="19.5" customHeight="1">
      <c r="A4" s="228" t="str">
        <f>'1) Contexte'!B4</f>
        <v>Formation :  </v>
      </c>
      <c r="B4" s="202" t="str">
        <f>'1) Contexte'!C4</f>
        <v>Mettre ici le nom de la spécialité ou de la mention....</v>
      </c>
      <c r="C4" s="153" t="s">
        <v>106</v>
      </c>
      <c r="D4" s="133"/>
      <c r="K4" s="19"/>
      <c r="L4" s="19"/>
      <c r="M4" s="19"/>
      <c r="N4" s="19"/>
    </row>
    <row r="5" spans="1:14" s="21" customFormat="1" ht="19.5" customHeight="1">
      <c r="A5" s="229" t="str">
        <f>'1) Contexte'!B5</f>
        <v>Date :  </v>
      </c>
      <c r="B5" s="260" t="str">
        <f>'1) Contexte'!C5</f>
        <v>jour, mois, année de l'évaluation</v>
      </c>
      <c r="C5" s="95"/>
      <c r="D5" s="33"/>
      <c r="K5" s="19"/>
      <c r="L5" s="19"/>
      <c r="M5" s="19"/>
      <c r="N5" s="19"/>
    </row>
    <row r="6" spans="1:14" s="21" customFormat="1" ht="19.5" customHeight="1">
      <c r="A6" s="230" t="str">
        <f>'1) Contexte'!B6</f>
        <v>Nom et Fonction du signataire :  </v>
      </c>
      <c r="B6" s="227" t="str">
        <f>'1) Contexte'!C6</f>
        <v>Prénon NOM  du signataire</v>
      </c>
      <c r="C6" s="49"/>
      <c r="D6" s="32"/>
      <c r="K6" s="19"/>
      <c r="L6" s="19"/>
      <c r="M6" s="19"/>
      <c r="N6" s="19"/>
    </row>
    <row r="7" spans="1:4" ht="48.75" customHeight="1">
      <c r="A7" s="384" t="str">
        <f>'2) Grille d''appréciation'!A8</f>
        <v>Aider à progresser dans ses pratiques en recherche afin d'augmenter sa créativité intellectuelle et ses capacités opérationnelles</v>
      </c>
      <c r="B7" s="385"/>
      <c r="C7" s="291" t="s">
        <v>84</v>
      </c>
      <c r="D7" s="308">
        <f>'3) Résultats'!E8</f>
        <v>0.564469246031746</v>
      </c>
    </row>
    <row r="8" spans="1:4" ht="21" customHeight="1">
      <c r="A8" s="309" t="s">
        <v>109</v>
      </c>
      <c r="B8" s="319" t="s">
        <v>168</v>
      </c>
      <c r="C8" s="320"/>
      <c r="D8" s="321"/>
    </row>
    <row r="9" spans="1:4" ht="21" customHeight="1">
      <c r="A9" s="97" t="str">
        <f>'1) Contexte'!A15</f>
        <v>1 : Prénom NOM, Fonction</v>
      </c>
      <c r="B9" s="310"/>
      <c r="C9" s="310"/>
      <c r="D9" s="311"/>
    </row>
    <row r="10" spans="1:4" ht="21" customHeight="1">
      <c r="A10" s="97" t="str">
        <f>'1) Contexte'!A16</f>
        <v>2 : Prénom NOM, Fonction</v>
      </c>
      <c r="B10" s="310"/>
      <c r="C10" s="310"/>
      <c r="D10" s="311"/>
    </row>
    <row r="11" spans="1:4" ht="21" customHeight="1">
      <c r="A11" s="97" t="str">
        <f>'1) Contexte'!A17</f>
        <v>3 : Prénom NOM, Fonction</v>
      </c>
      <c r="B11" s="310"/>
      <c r="C11" s="310"/>
      <c r="D11" s="311"/>
    </row>
    <row r="12" spans="1:4" ht="21" customHeight="1">
      <c r="A12" s="97" t="str">
        <f>'1) Contexte'!A18</f>
        <v>4 : Prénom NOM, Fonction</v>
      </c>
      <c r="B12" s="310"/>
      <c r="C12" s="310"/>
      <c r="D12" s="311"/>
    </row>
    <row r="13" spans="1:4" ht="21" customHeight="1">
      <c r="A13" s="97" t="str">
        <f>'1) Contexte'!A19</f>
        <v>5 : ...</v>
      </c>
      <c r="B13" s="310"/>
      <c r="C13" s="310"/>
      <c r="D13" s="311"/>
    </row>
    <row r="14" spans="1:4" ht="21" customHeight="1">
      <c r="A14" s="97" t="str">
        <f>'1) Contexte'!A20</f>
        <v>6 : ...</v>
      </c>
      <c r="B14" s="310"/>
      <c r="C14" s="310"/>
      <c r="D14" s="311"/>
    </row>
    <row r="15" spans="1:4" ht="21" customHeight="1">
      <c r="A15" s="97" t="str">
        <f>'1) Contexte'!A21</f>
        <v>7 : ...</v>
      </c>
      <c r="B15" s="310"/>
      <c r="C15" s="310"/>
      <c r="D15" s="311"/>
    </row>
    <row r="16" spans="1:4" ht="21" customHeight="1">
      <c r="A16" s="98" t="str">
        <f>'1) Contexte'!A22</f>
        <v>8 : ...</v>
      </c>
      <c r="B16" s="310"/>
      <c r="C16" s="310"/>
      <c r="D16" s="311"/>
    </row>
    <row r="17" spans="1:4" ht="13.5" customHeight="1">
      <c r="A17" s="130" t="s">
        <v>131</v>
      </c>
      <c r="B17" s="310"/>
      <c r="C17" s="310"/>
      <c r="D17" s="311"/>
    </row>
    <row r="18" spans="1:4" ht="13.5" customHeight="1">
      <c r="A18" s="131"/>
      <c r="B18" s="310"/>
      <c r="C18" s="310"/>
      <c r="D18" s="311"/>
    </row>
    <row r="19" spans="1:4" ht="13.5" customHeight="1">
      <c r="A19" s="131"/>
      <c r="B19" s="310"/>
      <c r="C19" s="310"/>
      <c r="D19" s="311"/>
    </row>
    <row r="20" spans="1:4" ht="13.5" customHeight="1">
      <c r="A20" s="131"/>
      <c r="B20" s="310"/>
      <c r="C20" s="310"/>
      <c r="D20" s="311"/>
    </row>
    <row r="21" spans="1:4" ht="13.5" customHeight="1">
      <c r="A21" s="131"/>
      <c r="B21" s="310"/>
      <c r="C21" s="310"/>
      <c r="D21" s="311"/>
    </row>
    <row r="22" spans="1:4" ht="13.5" customHeight="1">
      <c r="A22" s="131"/>
      <c r="B22" s="310"/>
      <c r="C22" s="310"/>
      <c r="D22" s="311"/>
    </row>
    <row r="23" spans="1:4" ht="13.5" customHeight="1">
      <c r="A23" s="131"/>
      <c r="B23" s="310"/>
      <c r="C23" s="310"/>
      <c r="D23" s="311"/>
    </row>
    <row r="24" spans="1:4" ht="13.5" customHeight="1">
      <c r="A24" s="131"/>
      <c r="B24" s="310"/>
      <c r="C24" s="310"/>
      <c r="D24" s="311"/>
    </row>
    <row r="25" spans="1:4" ht="13.5" customHeight="1">
      <c r="A25" s="131"/>
      <c r="B25" s="310"/>
      <c r="C25" s="310"/>
      <c r="D25" s="311"/>
    </row>
    <row r="26" spans="1:4" ht="13.5" customHeight="1">
      <c r="A26" s="131"/>
      <c r="B26" s="310"/>
      <c r="C26" s="310"/>
      <c r="D26" s="311"/>
    </row>
    <row r="27" spans="1:4" ht="13.5" customHeight="1">
      <c r="A27" s="131"/>
      <c r="B27" s="310"/>
      <c r="C27" s="310"/>
      <c r="D27" s="311"/>
    </row>
    <row r="28" spans="1:4" ht="13.5" customHeight="1">
      <c r="A28" s="131"/>
      <c r="B28" s="310"/>
      <c r="C28" s="310"/>
      <c r="D28" s="311"/>
    </row>
    <row r="29" spans="1:4" ht="13.5" customHeight="1">
      <c r="A29" s="131"/>
      <c r="B29" s="310"/>
      <c r="C29" s="310"/>
      <c r="D29" s="311"/>
    </row>
    <row r="30" spans="1:4" ht="13.5" customHeight="1">
      <c r="A30" s="131"/>
      <c r="B30" s="310"/>
      <c r="C30" s="310"/>
      <c r="D30" s="311"/>
    </row>
    <row r="31" spans="1:4" ht="13.5" customHeight="1">
      <c r="A31" s="132"/>
      <c r="B31" s="312"/>
      <c r="C31" s="312"/>
      <c r="D31" s="313"/>
    </row>
    <row r="32" spans="1:4" ht="48.75" customHeight="1">
      <c r="A32" s="386" t="str">
        <f>'2) Grille d''appréciation'!A10</f>
        <v>Produire des nouvelles connaissances originales et valorisables pour le doctorant et l'équipe de recherche</v>
      </c>
      <c r="B32" s="385"/>
      <c r="C32" s="314" t="s">
        <v>84</v>
      </c>
      <c r="D32" s="298">
        <f>'3) Résultats'!E14</f>
        <v>0.5824291383219954</v>
      </c>
    </row>
    <row r="33" spans="1:4" ht="21" customHeight="1">
      <c r="A33" s="309" t="s">
        <v>109</v>
      </c>
      <c r="B33" s="319" t="s">
        <v>172</v>
      </c>
      <c r="C33" s="320"/>
      <c r="D33" s="321"/>
    </row>
    <row r="34" spans="1:4" ht="21" customHeight="1">
      <c r="A34" s="97" t="str">
        <f>A9</f>
        <v>1 : Prénom NOM, Fonction</v>
      </c>
      <c r="B34" s="310"/>
      <c r="C34" s="310"/>
      <c r="D34" s="311"/>
    </row>
    <row r="35" spans="1:4" ht="21" customHeight="1">
      <c r="A35" s="97" t="str">
        <f aca="true" t="shared" si="0" ref="A35:A41">A10</f>
        <v>2 : Prénom NOM, Fonction</v>
      </c>
      <c r="B35" s="310"/>
      <c r="C35" s="310"/>
      <c r="D35" s="311"/>
    </row>
    <row r="36" spans="1:4" ht="21" customHeight="1">
      <c r="A36" s="97" t="str">
        <f t="shared" si="0"/>
        <v>3 : Prénom NOM, Fonction</v>
      </c>
      <c r="B36" s="310"/>
      <c r="C36" s="310"/>
      <c r="D36" s="311"/>
    </row>
    <row r="37" spans="1:4" ht="21" customHeight="1">
      <c r="A37" s="97" t="str">
        <f t="shared" si="0"/>
        <v>4 : Prénom NOM, Fonction</v>
      </c>
      <c r="B37" s="310"/>
      <c r="C37" s="310"/>
      <c r="D37" s="311"/>
    </row>
    <row r="38" spans="1:4" ht="21" customHeight="1">
      <c r="A38" s="97" t="str">
        <f t="shared" si="0"/>
        <v>5 : ...</v>
      </c>
      <c r="B38" s="310"/>
      <c r="C38" s="310"/>
      <c r="D38" s="311"/>
    </row>
    <row r="39" spans="1:4" ht="21" customHeight="1">
      <c r="A39" s="97" t="str">
        <f t="shared" si="0"/>
        <v>6 : ...</v>
      </c>
      <c r="B39" s="310"/>
      <c r="C39" s="310"/>
      <c r="D39" s="311"/>
    </row>
    <row r="40" spans="1:4" ht="21" customHeight="1">
      <c r="A40" s="97" t="str">
        <f t="shared" si="0"/>
        <v>7 : ...</v>
      </c>
      <c r="B40" s="310"/>
      <c r="C40" s="310"/>
      <c r="D40" s="311"/>
    </row>
    <row r="41" spans="1:4" ht="21" customHeight="1">
      <c r="A41" s="97" t="str">
        <f t="shared" si="0"/>
        <v>8 : ...</v>
      </c>
      <c r="B41" s="310"/>
      <c r="C41" s="310"/>
      <c r="D41" s="311"/>
    </row>
    <row r="42" spans="1:4" ht="13.5" customHeight="1">
      <c r="A42" s="130" t="s">
        <v>131</v>
      </c>
      <c r="B42" s="310"/>
      <c r="C42" s="310"/>
      <c r="D42" s="311"/>
    </row>
    <row r="43" spans="1:4" ht="13.5" customHeight="1">
      <c r="A43" s="131"/>
      <c r="B43" s="310"/>
      <c r="C43" s="310"/>
      <c r="D43" s="311"/>
    </row>
    <row r="44" spans="1:4" ht="13.5" customHeight="1">
      <c r="A44" s="131"/>
      <c r="B44" s="310"/>
      <c r="C44" s="310"/>
      <c r="D44" s="311"/>
    </row>
    <row r="45" spans="1:4" ht="13.5" customHeight="1">
      <c r="A45" s="131"/>
      <c r="B45" s="310"/>
      <c r="C45" s="310"/>
      <c r="D45" s="311"/>
    </row>
    <row r="46" spans="1:4" ht="13.5" customHeight="1">
      <c r="A46" s="131"/>
      <c r="B46" s="310"/>
      <c r="C46" s="310"/>
      <c r="D46" s="311"/>
    </row>
    <row r="47" spans="1:4" ht="13.5" customHeight="1">
      <c r="A47" s="131"/>
      <c r="B47" s="310"/>
      <c r="C47" s="310"/>
      <c r="D47" s="311"/>
    </row>
    <row r="48" spans="1:4" ht="13.5" customHeight="1">
      <c r="A48" s="131"/>
      <c r="B48" s="310"/>
      <c r="C48" s="310"/>
      <c r="D48" s="311"/>
    </row>
    <row r="49" spans="1:4" ht="13.5" customHeight="1">
      <c r="A49" s="131"/>
      <c r="B49" s="310"/>
      <c r="C49" s="310"/>
      <c r="D49" s="311"/>
    </row>
    <row r="50" spans="1:4" ht="13.5" customHeight="1">
      <c r="A50" s="131"/>
      <c r="B50" s="310"/>
      <c r="C50" s="310"/>
      <c r="D50" s="311"/>
    </row>
    <row r="51" spans="1:4" ht="13.5" customHeight="1">
      <c r="A51" s="131"/>
      <c r="B51" s="310"/>
      <c r="C51" s="310"/>
      <c r="D51" s="311"/>
    </row>
    <row r="52" spans="1:4" ht="13.5" customHeight="1">
      <c r="A52" s="131"/>
      <c r="B52" s="310"/>
      <c r="C52" s="310"/>
      <c r="D52" s="311"/>
    </row>
    <row r="53" spans="1:4" ht="13.5" customHeight="1">
      <c r="A53" s="131"/>
      <c r="B53" s="310"/>
      <c r="C53" s="310"/>
      <c r="D53" s="311"/>
    </row>
    <row r="54" spans="1:4" ht="13.5" customHeight="1">
      <c r="A54" s="131"/>
      <c r="B54" s="310"/>
      <c r="C54" s="310"/>
      <c r="D54" s="311"/>
    </row>
    <row r="55" spans="1:4" ht="13.5" customHeight="1">
      <c r="A55" s="131"/>
      <c r="B55" s="310"/>
      <c r="C55" s="310"/>
      <c r="D55" s="311"/>
    </row>
    <row r="56" spans="1:4" ht="13.5" customHeight="1">
      <c r="A56" s="132"/>
      <c r="B56" s="312"/>
      <c r="C56" s="312"/>
      <c r="D56" s="313"/>
    </row>
  </sheetData>
  <sheetProtection/>
  <mergeCells count="2">
    <mergeCell ref="A7:B7"/>
    <mergeCell ref="A32:B32"/>
  </mergeCells>
  <printOptions/>
  <pageMargins left="0.39000000000000007" right="0.2" top="0.59" bottom="0.59" header="0.31" footer="0.31"/>
  <pageSetup horizontalDpi="600" verticalDpi="600" orientation="landscape" pageOrder="overThenDown" paperSize="9" scale="80"/>
  <headerFooter alignWithMargins="0">
    <oddHeader>&amp;L© 2010 - A. Lomet, S. Di Benedetto, G. Farges, CP13 2010&amp;RAutodiagnostic - Qualité Thèse</oddHeader>
    <oddFooter>&amp;L&amp;9Version du &amp;D&amp;R&amp;P/&amp;N</oddFooter>
  </headerFooter>
  <rowBreaks count="1" manualBreakCount="1">
    <brk id="31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G28" sqref="G28"/>
    </sheetView>
  </sheetViews>
  <sheetFormatPr defaultColWidth="11.421875" defaultRowHeight="12.75"/>
  <cols>
    <col min="1" max="1" width="29.421875" style="0" customWidth="1"/>
    <col min="2" max="2" width="54.00390625" style="0" customWidth="1"/>
    <col min="3" max="3" width="35.421875" style="0" customWidth="1"/>
    <col min="4" max="4" width="30.28125" style="0" customWidth="1"/>
  </cols>
  <sheetData>
    <row r="1" spans="1:16" s="21" customFormat="1" ht="18" customHeight="1">
      <c r="A1" s="134" t="str">
        <f>'1) Contexte'!C1</f>
        <v>Autodiagnostic :</v>
      </c>
      <c r="B1" s="127" t="s">
        <v>117</v>
      </c>
      <c r="C1" s="178" t="s">
        <v>58</v>
      </c>
      <c r="D1" s="43"/>
      <c r="F1" s="43"/>
      <c r="M1" s="19"/>
      <c r="N1" s="19"/>
      <c r="O1" s="19"/>
      <c r="P1" s="19"/>
    </row>
    <row r="2" spans="1:16" s="21" customFormat="1" ht="30.75" customHeight="1">
      <c r="A2" s="218"/>
      <c r="B2" s="219" t="str">
        <f>'1) Contexte'!C2</f>
        <v>Qualité dans les processus de Thèse (ou Post-Doc)</v>
      </c>
      <c r="C2" s="220"/>
      <c r="D2" s="43"/>
      <c r="M2" s="19"/>
      <c r="N2" s="19"/>
      <c r="O2" s="19"/>
      <c r="P2" s="19"/>
    </row>
    <row r="3" spans="1:16" s="21" customFormat="1" ht="18.75" customHeight="1">
      <c r="A3" s="381" t="str">
        <f>'1) Contexte'!A3:G3</f>
        <v>Avertissement : toute zone blanche peut être remplie ou modifiée. Les données peuvent ensuite être utilisées dans d'autres onglets</v>
      </c>
      <c r="B3" s="382"/>
      <c r="C3" s="383"/>
      <c r="D3" s="44"/>
      <c r="M3" s="19"/>
      <c r="N3" s="19"/>
      <c r="O3" s="19"/>
      <c r="P3" s="19"/>
    </row>
    <row r="4" spans="1:17" s="21" customFormat="1" ht="19.5" customHeight="1">
      <c r="A4" s="231" t="str">
        <f>'1) Contexte'!B4</f>
        <v>Formation :  </v>
      </c>
      <c r="B4" s="232" t="str">
        <f>'1) Contexte'!C4</f>
        <v>Mettre ici le nom de la spécialité ou de la mention....</v>
      </c>
      <c r="C4" s="133" t="s">
        <v>48</v>
      </c>
      <c r="D4" s="45"/>
      <c r="E4" s="20"/>
      <c r="N4" s="19"/>
      <c r="O4" s="19"/>
      <c r="P4" s="19"/>
      <c r="Q4" s="19"/>
    </row>
    <row r="5" spans="1:17" s="21" customFormat="1" ht="19.5" customHeight="1">
      <c r="A5" s="233" t="str">
        <f>'1) Contexte'!B5</f>
        <v>Date :  </v>
      </c>
      <c r="B5" s="261" t="str">
        <f>'1) Contexte'!C5</f>
        <v>jour, mois, année de l'évaluation</v>
      </c>
      <c r="C5" s="33"/>
      <c r="D5" s="45"/>
      <c r="E5" s="20"/>
      <c r="N5" s="19"/>
      <c r="O5" s="19"/>
      <c r="P5" s="19"/>
      <c r="Q5" s="19"/>
    </row>
    <row r="6" spans="1:17" s="21" customFormat="1" ht="19.5" customHeight="1">
      <c r="A6" s="234" t="str">
        <f>'1) Contexte'!B6</f>
        <v>Nom et Fonction du signataire :  </v>
      </c>
      <c r="B6" s="235" t="str">
        <f>'1) Contexte'!C6</f>
        <v>Prénon NOM  du signataire</v>
      </c>
      <c r="C6" s="32"/>
      <c r="D6" s="46"/>
      <c r="E6" s="24"/>
      <c r="F6" s="25"/>
      <c r="G6" s="25"/>
      <c r="N6" s="19"/>
      <c r="O6" s="19"/>
      <c r="P6" s="19"/>
      <c r="Q6" s="19"/>
    </row>
    <row r="7" spans="1:3" ht="15" customHeight="1">
      <c r="A7" s="54" t="s">
        <v>92</v>
      </c>
      <c r="B7" s="379"/>
      <c r="C7" s="380"/>
    </row>
    <row r="8" spans="1:3" ht="15" customHeight="1">
      <c r="A8" s="137"/>
      <c r="B8" s="56"/>
      <c r="C8" s="58"/>
    </row>
    <row r="9" spans="1:3" ht="15" customHeight="1">
      <c r="A9" s="138"/>
      <c r="B9" s="57"/>
      <c r="C9" s="59"/>
    </row>
    <row r="10" spans="1:3" ht="15" customHeight="1">
      <c r="A10" s="138"/>
      <c r="B10" s="57"/>
      <c r="C10" s="59"/>
    </row>
    <row r="11" spans="1:3" ht="15" customHeight="1">
      <c r="A11" s="138"/>
      <c r="B11" s="139"/>
      <c r="C11" s="140"/>
    </row>
    <row r="12" spans="1:3" ht="15" customHeight="1">
      <c r="A12" s="138"/>
      <c r="B12" s="139"/>
      <c r="C12" s="140"/>
    </row>
    <row r="13" spans="1:3" ht="15" customHeight="1">
      <c r="A13" s="138"/>
      <c r="B13" s="139"/>
      <c r="C13" s="140"/>
    </row>
    <row r="14" spans="1:3" ht="15" customHeight="1">
      <c r="A14" s="141"/>
      <c r="B14" s="142"/>
      <c r="C14" s="143"/>
    </row>
    <row r="15" spans="1:3" ht="15" customHeight="1">
      <c r="A15" s="54" t="s">
        <v>93</v>
      </c>
      <c r="B15" s="55"/>
      <c r="C15" s="53"/>
    </row>
    <row r="16" spans="1:3" ht="15" customHeight="1">
      <c r="A16" s="137"/>
      <c r="B16" s="144"/>
      <c r="C16" s="145"/>
    </row>
    <row r="17" spans="1:3" ht="15" customHeight="1">
      <c r="A17" s="138"/>
      <c r="B17" s="139"/>
      <c r="C17" s="140"/>
    </row>
    <row r="18" spans="1:3" ht="15" customHeight="1">
      <c r="A18" s="138"/>
      <c r="B18" s="139"/>
      <c r="C18" s="140"/>
    </row>
    <row r="19" spans="1:3" ht="15" customHeight="1">
      <c r="A19" s="138"/>
      <c r="B19" s="139"/>
      <c r="C19" s="140"/>
    </row>
    <row r="20" spans="1:3" ht="15" customHeight="1">
      <c r="A20" s="138"/>
      <c r="B20" s="139"/>
      <c r="C20" s="140"/>
    </row>
    <row r="21" spans="1:3" ht="15" customHeight="1">
      <c r="A21" s="138"/>
      <c r="B21" s="139"/>
      <c r="C21" s="140"/>
    </row>
    <row r="22" spans="1:3" ht="15" customHeight="1">
      <c r="A22" s="138"/>
      <c r="B22" s="139"/>
      <c r="C22" s="140"/>
    </row>
    <row r="23" spans="1:3" ht="15" customHeight="1">
      <c r="A23" s="138"/>
      <c r="B23" s="139"/>
      <c r="C23" s="140"/>
    </row>
    <row r="24" spans="1:3" ht="15" customHeight="1">
      <c r="A24" s="138"/>
      <c r="B24" s="139"/>
      <c r="C24" s="140"/>
    </row>
    <row r="25" spans="1:3" ht="15" customHeight="1">
      <c r="A25" s="138"/>
      <c r="B25" s="139"/>
      <c r="C25" s="140"/>
    </row>
    <row r="26" spans="1:3" ht="15" customHeight="1">
      <c r="A26" s="138"/>
      <c r="B26" s="139"/>
      <c r="C26" s="140"/>
    </row>
    <row r="27" spans="1:3" ht="15" customHeight="1">
      <c r="A27" s="138"/>
      <c r="B27" s="139"/>
      <c r="C27" s="140"/>
    </row>
    <row r="28" spans="1:3" ht="15" customHeight="1">
      <c r="A28" s="138"/>
      <c r="B28" s="139"/>
      <c r="C28" s="140"/>
    </row>
    <row r="29" spans="1:3" ht="15" customHeight="1">
      <c r="A29" s="138"/>
      <c r="B29" s="139"/>
      <c r="C29" s="140"/>
    </row>
    <row r="30" spans="1:3" ht="15" customHeight="1">
      <c r="A30" s="138"/>
      <c r="B30" s="139"/>
      <c r="C30" s="140"/>
    </row>
    <row r="31" spans="1:3" ht="15" customHeight="1">
      <c r="A31" s="138"/>
      <c r="B31" s="139"/>
      <c r="C31" s="140"/>
    </row>
    <row r="32" spans="1:3" ht="15" customHeight="1">
      <c r="A32" s="141"/>
      <c r="B32" s="142"/>
      <c r="C32" s="143"/>
    </row>
    <row r="33" spans="1:3" ht="15" customHeight="1">
      <c r="A33" s="54" t="s">
        <v>94</v>
      </c>
      <c r="B33" s="55"/>
      <c r="C33" s="53"/>
    </row>
    <row r="34" spans="1:3" ht="15" customHeight="1">
      <c r="A34" s="137"/>
      <c r="B34" s="144"/>
      <c r="C34" s="145"/>
    </row>
    <row r="35" spans="1:3" ht="15" customHeight="1">
      <c r="A35" s="138"/>
      <c r="B35" s="139"/>
      <c r="C35" s="140"/>
    </row>
    <row r="36" spans="1:3" ht="15" customHeight="1">
      <c r="A36" s="138"/>
      <c r="B36" s="139"/>
      <c r="C36" s="140"/>
    </row>
    <row r="37" spans="1:3" ht="15" customHeight="1">
      <c r="A37" s="138"/>
      <c r="B37" s="139"/>
      <c r="C37" s="140"/>
    </row>
    <row r="38" spans="1:3" ht="15" customHeight="1">
      <c r="A38" s="138"/>
      <c r="B38" s="139"/>
      <c r="C38" s="140"/>
    </row>
    <row r="39" spans="1:3" ht="15" customHeight="1">
      <c r="A39" s="138"/>
      <c r="B39" s="139"/>
      <c r="C39" s="140"/>
    </row>
    <row r="40" spans="1:3" ht="15" customHeight="1">
      <c r="A40" s="138"/>
      <c r="B40" s="139"/>
      <c r="C40" s="140"/>
    </row>
    <row r="41" spans="1:3" ht="15" customHeight="1">
      <c r="A41" s="138"/>
      <c r="B41" s="139"/>
      <c r="C41" s="140"/>
    </row>
    <row r="42" spans="1:3" ht="15" customHeight="1">
      <c r="A42" s="141"/>
      <c r="B42" s="142"/>
      <c r="C42" s="143"/>
    </row>
    <row r="43" spans="1:3" ht="15" customHeight="1">
      <c r="A43" s="54" t="s">
        <v>95</v>
      </c>
      <c r="B43" s="55"/>
      <c r="C43" s="53"/>
    </row>
    <row r="44" spans="1:3" ht="15" customHeight="1">
      <c r="A44" s="137"/>
      <c r="B44" s="144"/>
      <c r="C44" s="145"/>
    </row>
    <row r="45" spans="1:3" ht="15" customHeight="1">
      <c r="A45" s="138"/>
      <c r="B45" s="139"/>
      <c r="C45" s="140"/>
    </row>
    <row r="46" spans="1:3" ht="15" customHeight="1">
      <c r="A46" s="138"/>
      <c r="B46" s="139"/>
      <c r="C46" s="140"/>
    </row>
    <row r="47" spans="1:3" ht="15" customHeight="1">
      <c r="A47" s="138"/>
      <c r="B47" s="139"/>
      <c r="C47" s="140"/>
    </row>
    <row r="48" spans="1:3" ht="15" customHeight="1">
      <c r="A48" s="138"/>
      <c r="B48" s="139"/>
      <c r="C48" s="140"/>
    </row>
    <row r="49" spans="1:3" ht="15" customHeight="1">
      <c r="A49" s="138"/>
      <c r="B49" s="139"/>
      <c r="C49" s="140"/>
    </row>
    <row r="50" spans="1:3" ht="15" customHeight="1">
      <c r="A50" s="138"/>
      <c r="B50" s="139"/>
      <c r="C50" s="140"/>
    </row>
    <row r="51" spans="1:3" ht="15" customHeight="1">
      <c r="A51" s="138"/>
      <c r="B51" s="139"/>
      <c r="C51" s="140"/>
    </row>
    <row r="52" spans="1:3" ht="15" customHeight="1">
      <c r="A52" s="138"/>
      <c r="B52" s="139"/>
      <c r="C52" s="140"/>
    </row>
    <row r="53" spans="1:3" ht="15" customHeight="1">
      <c r="A53" s="141"/>
      <c r="B53" s="142"/>
      <c r="C53" s="143"/>
    </row>
  </sheetData>
  <sheetProtection/>
  <mergeCells count="2">
    <mergeCell ref="B7:C7"/>
    <mergeCell ref="A3:C3"/>
  </mergeCells>
  <printOptions/>
  <pageMargins left="0.39000000000000007" right="0.39000000000000007" top="0.59" bottom="0.59" header="0.2" footer="0.2"/>
  <pageSetup horizontalDpi="600" verticalDpi="600" orientation="portrait" paperSize="9" scale="75"/>
  <headerFooter alignWithMargins="0">
    <oddHeader>&amp;L© 2010 - A. Lomet, S. Di Benedetto, G. Farges, CP13 2010&amp;RAutodiagnostic - Qualité Thèse</oddHeader>
    <oddFooter>&amp;LVersion du &amp;D&amp;R&amp;P/&amp;N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TAMAMES</dc:creator>
  <cp:keywords/>
  <dc:description/>
  <cp:lastModifiedBy>Gilbert Farges</cp:lastModifiedBy>
  <cp:lastPrinted>2004-05-31T13:19:37Z</cp:lastPrinted>
  <dcterms:created xsi:type="dcterms:W3CDTF">2004-01-18T21:06:38Z</dcterms:created>
  <dcterms:modified xsi:type="dcterms:W3CDTF">2010-06-28T14:24:07Z</dcterms:modified>
  <cp:category/>
  <cp:version/>
  <cp:contentType/>
  <cp:contentStatus/>
</cp:coreProperties>
</file>