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tabRatio="621" activeTab="4"/>
  </bookViews>
  <sheets>
    <sheet name="Accueil" sheetId="1" r:id="rId1"/>
    <sheet name="1) Contexte" sheetId="2" r:id="rId2"/>
    <sheet name="2) Grille d'évaluation" sheetId="3" r:id="rId3"/>
    <sheet name="3) Résultats" sheetId="4" r:id="rId4"/>
    <sheet name="4) Cartographie " sheetId="5" r:id="rId5"/>
    <sheet name="5) Retour d'expérience" sheetId="6" r:id="rId6"/>
  </sheets>
  <externalReferences>
    <externalReference r:id="rId9"/>
  </externalReferences>
  <definedNames>
    <definedName name="CRITERIA">'[1]Données'!$A$2:$A$6</definedName>
    <definedName name="_xlnm.Print_Titles" localSheetId="4">'4) Cartographie '!$1:$6</definedName>
    <definedName name="_xlnm.Print_Area" localSheetId="2">'2) Grille d''évaluation'!$A$1:$E$73</definedName>
    <definedName name="_xlnm.Print_Area" localSheetId="3">'3) Résultats'!$A$1:$E$18</definedName>
    <definedName name="_xlnm.Print_Area" localSheetId="4">'4) Cartographie '!$A$1:$D$34</definedName>
    <definedName name="_xlnm.Print_Area" localSheetId="5">'5) Retour d''expérience'!$A$1:$C$53</definedName>
  </definedNames>
  <calcPr fullCalcOnLoad="1"/>
</workbook>
</file>

<file path=xl/comments3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rFont val="Tahoma"/>
            <family val="2"/>
          </rPr>
          <t>poids attribué à chacune des affirmations en fonction du degré d'importance de l'obligation</t>
        </r>
        <r>
          <rPr>
            <sz val="9"/>
            <rFont val="Tahoma"/>
            <family val="2"/>
          </rPr>
          <t xml:space="preserve">
</t>
        </r>
      </text>
    </comment>
    <comment ref="AE8" authorId="0">
      <text>
        <r>
          <rPr>
            <b/>
            <sz val="9"/>
            <rFont val="Tahoma"/>
            <family val="2"/>
          </rPr>
          <t>poids attribué à chacune des affirmations en fonction du degré d'importance de l'obligation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<sst xmlns="http://schemas.openxmlformats.org/spreadsheetml/2006/main" count="282" uniqueCount="240">
  <si>
    <t>relative</t>
  </si>
  <si>
    <t>...</t>
  </si>
  <si>
    <t>Date :  </t>
  </si>
  <si>
    <t>Nom et Fonction du signataire :  </t>
  </si>
  <si>
    <r>
      <t>A LIRE !...</t>
    </r>
    <r>
      <rPr>
        <b/>
        <sz val="10"/>
        <color indexed="8"/>
        <rFont val="Arial"/>
        <family val="0"/>
      </rPr>
      <t xml:space="preserve"> </t>
    </r>
  </si>
  <si>
    <r>
      <t>Comment  ? :</t>
    </r>
    <r>
      <rPr>
        <sz val="10"/>
        <color indexed="8"/>
        <rFont val="Arial"/>
        <family val="0"/>
      </rPr>
      <t xml:space="preserve"> </t>
    </r>
  </si>
  <si>
    <t>Résultats</t>
  </si>
  <si>
    <t>de</t>
  </si>
  <si>
    <t>Atteindre les objectifs des processus :</t>
  </si>
  <si>
    <t>Légende : (peut être modifiée)</t>
  </si>
  <si>
    <t>Fiche de retour d'expérience (1 page A4 en recto)</t>
  </si>
  <si>
    <t>% de véracité</t>
  </si>
  <si>
    <r>
      <t>Atteindre les objectifs des processus</t>
    </r>
    <r>
      <rPr>
        <sz val="12"/>
        <rFont val="Arial"/>
        <family val="2"/>
      </rPr>
      <t xml:space="preserve"> : moyennes et écarts-types des % de </t>
    </r>
    <r>
      <rPr>
        <b/>
        <sz val="12"/>
        <rFont val="Arial"/>
        <family val="2"/>
      </rPr>
      <t>véracité</t>
    </r>
    <r>
      <rPr>
        <sz val="12"/>
        <rFont val="Arial"/>
        <family val="2"/>
      </rPr>
      <t xml:space="preserve"> évalués</t>
    </r>
  </si>
  <si>
    <t>Diffusez cet outil autour de vous si nécessaire</t>
  </si>
  <si>
    <t>Signature :</t>
  </si>
  <si>
    <t>Autodiagnostic :</t>
  </si>
  <si>
    <t>MISSION PRINCIPALE :</t>
  </si>
  <si>
    <t>PROCESSUS PRINCIPAL :</t>
  </si>
  <si>
    <r>
      <t>Pour Qui</t>
    </r>
    <r>
      <rPr>
        <sz val="10"/>
        <color indexed="8"/>
        <rFont val="Arial"/>
        <family val="0"/>
      </rPr>
      <t xml:space="preserve"> ? : </t>
    </r>
  </si>
  <si>
    <r>
      <t xml:space="preserve">Pour Quoi ? </t>
    </r>
    <r>
      <rPr>
        <sz val="10"/>
        <color indexed="8"/>
        <rFont val="Arial"/>
        <family val="0"/>
      </rPr>
      <t xml:space="preserve">: </t>
    </r>
  </si>
  <si>
    <t>5 : ...</t>
  </si>
  <si>
    <t>6 : ...</t>
  </si>
  <si>
    <t>7 : ...</t>
  </si>
  <si>
    <t>Date :  </t>
  </si>
  <si>
    <t>Nom et Fonction du signataire :  </t>
  </si>
  <si>
    <t>Scores</t>
  </si>
  <si>
    <r>
      <t>1.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Utilisez</t>
    </r>
    <r>
      <rPr>
        <sz val="10"/>
        <color indexed="8"/>
        <rFont val="Arial"/>
        <family val="0"/>
      </rPr>
      <t xml:space="preserve"> cet outil d’autodiagnostic simple et rapide en documentant les zones blanches</t>
    </r>
  </si>
  <si>
    <t>Evaluateurs</t>
  </si>
  <si>
    <t>moyenne :</t>
  </si>
  <si>
    <t>Fiche de synthèse globale des résultats de l'évaluation (1 page A4 en recto)</t>
  </si>
  <si>
    <t>Signature :</t>
  </si>
  <si>
    <t>jour, mois, année</t>
  </si>
  <si>
    <t xml:space="preserve">Noms des évaluateurs :  </t>
  </si>
  <si>
    <t>Saisie :</t>
  </si>
  <si>
    <t>PROBLEME</t>
  </si>
  <si>
    <t>CAUSES</t>
  </si>
  <si>
    <t>CONSEQUENCES</t>
  </si>
  <si>
    <t>PROPOSITIONS</t>
  </si>
  <si>
    <t>Merci d’avance pour votre contribution à l’avancement de la qualité dans les pratiques professionnelles biomédicales hospitalières</t>
  </si>
  <si>
    <t>7. Les améliorations souhaitées sur la grille d’évaluation sont :</t>
  </si>
  <si>
    <t>Plans d'action :</t>
  </si>
  <si>
    <r>
      <t>2.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Visualisez</t>
    </r>
    <r>
      <rPr>
        <sz val="10"/>
        <color indexed="8"/>
        <rFont val="Arial"/>
        <family val="0"/>
      </rPr>
      <t xml:space="preserve"> votre situation avec les onglets "cartographies" et </t>
    </r>
    <r>
      <rPr>
        <b/>
        <sz val="10"/>
        <color indexed="8"/>
        <rFont val="Arial"/>
        <family val="0"/>
      </rPr>
      <t>identifiez</t>
    </r>
    <r>
      <rPr>
        <sz val="10"/>
        <color indexed="8"/>
        <rFont val="Arial"/>
        <family val="0"/>
      </rPr>
      <t xml:space="preserve"> les améliorations nécessaires</t>
    </r>
  </si>
  <si>
    <r>
      <t>3.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Imprimez,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communiquez</t>
    </r>
    <r>
      <rPr>
        <sz val="10"/>
        <color indexed="8"/>
        <rFont val="Arial"/>
        <family val="0"/>
      </rPr>
      <t xml:space="preserve"> et </t>
    </r>
    <r>
      <rPr>
        <b/>
        <sz val="10"/>
        <color indexed="8"/>
        <rFont val="Arial"/>
        <family val="0"/>
      </rPr>
      <t>capitalisez</t>
    </r>
    <r>
      <rPr>
        <sz val="10"/>
        <color indexed="8"/>
        <rFont val="Arial"/>
        <family val="0"/>
      </rPr>
      <t xml:space="preserve"> les résultats dans votre système qualité</t>
    </r>
  </si>
  <si>
    <t xml:space="preserve">aucune personne du service n'a de doute </t>
  </si>
  <si>
    <t>item</t>
  </si>
  <si>
    <r>
      <t>1. L'outil d'autodiagnostic est exploitable dans mon contexte professionnel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</si>
  <si>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A REMPLIR !... (Informations nécessaires pour élaborer les retours d'expériences. Elles resteront ANONYMES )</t>
  </si>
  <si>
    <r>
      <t>2. Le temps consacré à la saisie de l’autodiagnostic est de (</t>
    </r>
    <r>
      <rPr>
        <i/>
        <sz val="10"/>
        <color indexed="12"/>
        <rFont val="Arial"/>
        <family val="0"/>
      </rPr>
      <t>mn ou heures</t>
    </r>
    <r>
      <rPr>
        <sz val="10"/>
        <color indexed="12"/>
        <rFont val="Arial"/>
        <family val="0"/>
      </rPr>
      <t>) :</t>
    </r>
  </si>
  <si>
    <t>Avertissement : toute zone blanche peut être remplie ou modifiée. Les données peuvent ensuite être utilisées dans d'autres onglets</t>
  </si>
  <si>
    <t>Signature :</t>
  </si>
  <si>
    <t>Observations :</t>
  </si>
  <si>
    <t>4 : Prénom NOM, Fonction</t>
  </si>
  <si>
    <t>Liste des évaluateurs :</t>
  </si>
  <si>
    <t>au sous-processus</t>
  </si>
  <si>
    <t>Note</t>
  </si>
  <si>
    <t>au processus</t>
  </si>
  <si>
    <t>Modes de preuve</t>
  </si>
  <si>
    <t>Observations</t>
  </si>
  <si>
    <t>Signature :</t>
  </si>
  <si>
    <t>Evaluations</t>
  </si>
  <si>
    <t>Utilisés dans les calculs 
(peuvent être modifiés avec prudence)</t>
  </si>
  <si>
    <t>1.1</t>
  </si>
  <si>
    <t>1.2</t>
  </si>
  <si>
    <t>1.3</t>
  </si>
  <si>
    <t>Nom et Fonction du signataire :  </t>
  </si>
  <si>
    <t xml:space="preserve">une personne au moins considère que l'affirmation n'est pas vraiment fausse </t>
  </si>
  <si>
    <t xml:space="preserve"> Fiche de méta-données (1 page A4 en recto)</t>
  </si>
  <si>
    <t>Valeurs selon le choix</t>
  </si>
  <si>
    <t xml:space="preserve">Note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</si>
  <si>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</si>
  <si>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</si>
  <si>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</si>
  <si>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Cotation (0 à 1)</t>
  </si>
  <si>
    <t>somme 
(0 à 1)</t>
  </si>
  <si>
    <t>Calcul automatique</t>
  </si>
  <si>
    <t>Centre Hospitaller :  </t>
  </si>
  <si>
    <t>Date :  </t>
  </si>
  <si>
    <t>Nom et Fonction du signataire :  </t>
  </si>
  <si>
    <t>Faux Unanime</t>
  </si>
  <si>
    <t>Faux</t>
  </si>
  <si>
    <t>Plutôt Faux</t>
  </si>
  <si>
    <t>Plutôt Vrai</t>
  </si>
  <si>
    <t>Vrai Prouvé</t>
  </si>
  <si>
    <t>pondération
item principal (O à 1)</t>
  </si>
  <si>
    <t>Exploitation :</t>
  </si>
  <si>
    <t>Amélioration :</t>
  </si>
  <si>
    <t>8 : ...</t>
  </si>
  <si>
    <t>Vrai</t>
  </si>
  <si>
    <t>1 : Prénom NOM, Fonction</t>
  </si>
  <si>
    <t>2 : Prénom NOM, Fonction</t>
  </si>
  <si>
    <t>3 : Prénom NOM, Fonction</t>
  </si>
  <si>
    <r>
      <t>3. L'emploi de la grille est compréhensible (</t>
    </r>
    <r>
      <rPr>
        <i/>
        <sz val="10"/>
        <color indexed="12"/>
        <rFont val="Arial"/>
        <family val="0"/>
      </rPr>
      <t>oui/non/suggestions...</t>
    </r>
    <r>
      <rPr>
        <sz val="10"/>
        <color indexed="12"/>
        <rFont val="Arial"/>
        <family val="0"/>
      </rPr>
      <t>) :</t>
    </r>
  </si>
  <si>
    <t>CONFIDENTIALITE assurée pour un benchmarking national : renvoyez votre fichier à gilbert.farges@utc.fr</t>
  </si>
  <si>
    <t>Taux de véracité des processus</t>
  </si>
  <si>
    <t>Date : </t>
  </si>
  <si>
    <t>Nom et Fonction du signataire : </t>
  </si>
  <si>
    <r>
      <t>8. Je souhaite me situer par rapport à une moyenne nationale (</t>
    </r>
    <r>
      <rPr>
        <i/>
        <sz val="10"/>
        <color indexed="12"/>
        <rFont val="Arial"/>
        <family val="0"/>
      </rPr>
      <t>oui/non</t>
    </r>
    <r>
      <rPr>
        <sz val="10"/>
        <color indexed="12"/>
        <rFont val="Arial"/>
        <family val="0"/>
      </rPr>
      <t>) :</t>
    </r>
  </si>
  <si>
    <r>
      <t>5. L’autodiagnostic réalisé permet de progresser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</si>
  <si>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Fiche de la cartographie des évaluations sur les 5 processus majeurs (1 page A4 en recto)</t>
  </si>
  <si>
    <t xml:space="preserve">rien ne permet d'identifier la réalisation de l'action </t>
  </si>
  <si>
    <t> gilbert.farges@utc.fr </t>
  </si>
  <si>
    <t>Echelle d'évaluation exploitée</t>
  </si>
  <si>
    <t> gilbert.farges@utc.fr </t>
  </si>
  <si>
    <r>
      <t>6. La communication au sein du service est améliorée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</si>
  <si>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9. Observations libres :</t>
  </si>
  <si>
    <r>
      <t>4. Les priorités d’action sont identifiables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</si>
  <si>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Choix à faire manuellement</t>
  </si>
  <si>
    <t>La somme des pondérations doit être =1</t>
  </si>
  <si>
    <t>La somme des pondérations doit être =1</t>
  </si>
  <si>
    <t>colonne modifiable (zones blanches)</t>
  </si>
  <si>
    <t>pondération
sous-processus (0 à 1)</t>
  </si>
  <si>
    <t>Calcul auto</t>
  </si>
  <si>
    <t>somme = 1 ?  =&gt;</t>
  </si>
  <si>
    <t xml:space="preserve"> "Bonnes pratiques de Laboratoire en Nanobiotechnologies" v2011</t>
  </si>
  <si>
    <t>Service ou département :  </t>
  </si>
  <si>
    <t>Prénon NOM -Fonction du responsable</t>
  </si>
  <si>
    <t>• Les établissements, département ou service de recherche en nanobiotechnolgies</t>
  </si>
  <si>
    <t>• Progresser dans sa maîtrise des Bonnes Pratiques en Nanobiotechnologies</t>
  </si>
  <si>
    <t>• Identifier les axes d'amélioration par rapport aux BPL nanobiotechnologies</t>
  </si>
  <si>
    <t>Etablisseement, département ou service de recherche : </t>
  </si>
  <si>
    <t>Crit1</t>
  </si>
  <si>
    <t>Responsabilités et rôles</t>
  </si>
  <si>
    <t>Département ou service:  </t>
  </si>
  <si>
    <t>Il existe un responsable chargé de la sécurité pour les nanobiotechnologies</t>
  </si>
  <si>
    <t>Il existe un suppléant à la sécurité pour les nanobiotechnologies</t>
  </si>
  <si>
    <t>il existe une preuve écrite de ces désignations</t>
  </si>
  <si>
    <t>Formation et compétences du personnel</t>
  </si>
  <si>
    <t>Crit2</t>
  </si>
  <si>
    <t>Modes de preuve</t>
  </si>
  <si>
    <t>Il existe une formation du personnel sur les nanobiotechnolgies</t>
  </si>
  <si>
    <t>La formation est renouvelée periodiquement (ex:tous les 2 ans)</t>
  </si>
  <si>
    <t>Une formation sur les nanobiotechnologies est dispensée a tout nouvel arrivant</t>
  </si>
  <si>
    <t>il existe une preuve des compétences du personnel</t>
  </si>
  <si>
    <t>Des consignes sécurité sont transmises au personnel technique (femmes de ménage, techniciens)</t>
  </si>
  <si>
    <t>Un plan de prévention est établi pour toute intervention d'entreprise extérieure</t>
  </si>
  <si>
    <t>Documentation</t>
  </si>
  <si>
    <t>Crit3</t>
  </si>
  <si>
    <t>1.4</t>
  </si>
  <si>
    <t>1.5</t>
  </si>
  <si>
    <t>1.6</t>
  </si>
  <si>
    <t>1.7</t>
  </si>
  <si>
    <t>1.8</t>
  </si>
  <si>
    <t>1.9</t>
  </si>
  <si>
    <t>1.10</t>
  </si>
  <si>
    <t xml:space="preserve">Le reste de l'établissement est informé  de l'existence d'étude sur les nanobiotechnologies </t>
  </si>
  <si>
    <t>Il existe une liste non exhaustive du personnel concerné par les nanotechnologies</t>
  </si>
  <si>
    <t>Il existe une fiche de poste de chaque membre du personnel en nanobiotechnologies</t>
  </si>
  <si>
    <t>Il existe des instructions écrites concernant les opérations de nettoyage et maintenance</t>
  </si>
  <si>
    <t>Il existe des instructions à suivre en cas d'urgence</t>
  </si>
  <si>
    <t>Il existe une fiche de suivi des déchets</t>
  </si>
  <si>
    <t>1.11</t>
  </si>
  <si>
    <t>1.12</t>
  </si>
  <si>
    <t>1.13</t>
  </si>
  <si>
    <t>1.14</t>
  </si>
  <si>
    <t>1.15</t>
  </si>
  <si>
    <t>1.16</t>
  </si>
  <si>
    <t>1.17</t>
  </si>
  <si>
    <t>BPLnb2: Installations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</si>
  <si>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</si>
  <si>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</si>
  <si>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</si>
  <si>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</si>
  <si>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</si>
  <si>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</si>
  <si>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</si>
  <si>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</si>
  <si>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</si>
  <si>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</si>
  <si>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</si>
  <si>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</si>
  <si>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</si>
  <si>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</si>
  <si>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</si>
  <si>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</si>
  <si>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</si>
  <si>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</si>
  <si>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</si>
  <si>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</si>
  <si>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</si>
  <si>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</si>
  <si>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</si>
  <si>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BPLnb3:Matériels et équipements</t>
  </si>
  <si>
    <t>Evaluations</t>
  </si>
  <si>
    <t xml:space="preserve">BPLnb1: Organisation et personnel
</t>
  </si>
  <si>
    <t>Il est recommandé à l’établissement, département ou service concerné par les nanobiotechnologies de mettre en place des plans d’actions afin d’assurer la sécurité.</t>
  </si>
  <si>
    <t>Calcul auto</t>
  </si>
  <si>
    <t>Garantir la maîtrise des Bonnes Pratiques en nanobiotechnologies</t>
  </si>
  <si>
    <t>Assurer la sécurité du personnel concerné par les nanobiotechnologies</t>
  </si>
  <si>
    <t>Moyenne Exigée</t>
  </si>
  <si>
    <r>
      <t xml:space="preserve">Taux de </t>
    </r>
    <r>
      <rPr>
        <b/>
        <sz val="12"/>
        <rFont val="Arial"/>
        <family val="2"/>
      </rPr>
      <t>véracité</t>
    </r>
  </si>
  <si>
    <t>Les locaux sont équipés de ventilation permettant la filtration de l'air avant rejet vers l'extérieur</t>
  </si>
  <si>
    <t>Les installations sont nettoyés avec des appareils appareils appropriés ou par voie humide</t>
  </si>
  <si>
    <t>Les produits sont stockés dans des locaux indépendants</t>
  </si>
  <si>
    <t>Il existe des dispositifs ayant une action de barrière de protection (ex: boite à gants, hotte aspirante)</t>
  </si>
  <si>
    <t>Il existe des vêtements de travail réservés au nanobiotechnologies</t>
  </si>
  <si>
    <t>Il existe une procédure de contrôle de l'atmosphère de travail</t>
  </si>
  <si>
    <t xml:space="preserve">Il existe une fiche de vie des produits </t>
  </si>
  <si>
    <t>Les poudres de nanobiotechnologies sont étiquetées</t>
  </si>
  <si>
    <t>Identification du produit</t>
  </si>
  <si>
    <t>Suivi médical</t>
  </si>
  <si>
    <t>Il existe un suivi médical du personnel concerné par les nanobiotechnologies</t>
  </si>
  <si>
    <t>Suivi des tâches au poste</t>
  </si>
  <si>
    <t>Les risques au poste sont identifies</t>
  </si>
  <si>
    <t>BPLnb4:Traçabilité,archivage et stockage</t>
  </si>
  <si>
    <t>Crit4</t>
  </si>
  <si>
    <t>Elaboration et suivi des plans d'action</t>
  </si>
  <si>
    <t>Les plans d'action sont mis à disposition du personnel concerné</t>
  </si>
  <si>
    <t>4.7</t>
  </si>
  <si>
    <t>Suivi des essais</t>
  </si>
  <si>
    <t>Les données des essais sont consignés dans un cahier de laboratoire</t>
  </si>
  <si>
    <t>Crit5</t>
  </si>
  <si>
    <t>4.8</t>
  </si>
  <si>
    <t>BPLnb5: Modes opératoires</t>
  </si>
  <si>
    <t>Le matériel de manipulation est décontaminé avant et après utilisation</t>
  </si>
  <si>
    <t>Il existe des procédures de gestion des déchets</t>
  </si>
  <si>
    <t>Décontamination du matériel</t>
  </si>
  <si>
    <t>Gestion des déchets</t>
  </si>
  <si>
    <t>Limitation de la dispersion des nanoparticules</t>
  </si>
  <si>
    <t>Crit 3</t>
  </si>
  <si>
    <t>Les préparations de nanoparticules pulvérulentes sont remplacés par des préparations qui contiennent les nanoparticules sous formes liés</t>
  </si>
  <si>
    <t>Les applications par projet sont remplacés par des procédures ne générant que peu d'aérosols</t>
  </si>
  <si>
    <t>3.8</t>
  </si>
  <si>
    <t>Les formations sont dispensées par une personne habilitée</t>
  </si>
  <si>
    <t>Les locaux dédiés aux nanobiotechnologies sont séparés des autres locaux de l'établissement</t>
  </si>
  <si>
    <t>Les entrées des locaux réservés aux nanobiotechnologies possèdent une signalisation</t>
  </si>
  <si>
    <t>Les appareils et équipements sont vérifiés, nettoyés et étalonés selon un protocole opératoire défini</t>
  </si>
  <si>
    <t>Il existe une fiche d'exposition individuelle (période d'exposition,nature du produit,…)</t>
  </si>
  <si>
    <t>Les écarts identifies font l'objet de plans d'action</t>
  </si>
  <si>
    <t>5.6</t>
  </si>
  <si>
    <t>Il existe des protocoles à suivre pour chaque manipulation</t>
  </si>
  <si>
    <t>Les effluents sont traités ou incinérées avant rejet dans l'environnement</t>
  </si>
  <si>
    <t>5.7</t>
  </si>
  <si>
    <t>Il existe des moyens de contrôle de l'exposition des opérateurs aux nanoparticules dans les locaux de travail</t>
  </si>
  <si>
    <t>3.9</t>
  </si>
  <si>
    <t>Les vêtements de travail (blouse) sont retirés en quittant la zone réservés aux nanobiotechnologies</t>
  </si>
  <si>
    <t>Les déchets sont identifiés par des étiquettes</t>
  </si>
  <si>
    <t>Les déchets sont contenus dans des sacs en plastique et conteneurs étanches</t>
  </si>
  <si>
    <t>Des équipements de protection adaptés sont mis à disposition du personnel (gants, masques,…)</t>
  </si>
  <si>
    <t>Les équipements de manipulation (spatule, verrerie) sont identifiés et réservés aux nanobiotechnolgies</t>
  </si>
  <si>
    <t>Il existe une procédure d'entretien du matériel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</si>
</sst>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Verdana"/>
      <family val="0"/>
    </font>
    <font>
      <sz val="10"/>
      <color indexed="10"/>
      <name val="Arial"/>
      <family val="0"/>
    </font>
    <font>
      <b/>
      <sz val="14"/>
      <color indexed="9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0"/>
    </font>
    <font>
      <b/>
      <i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i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2"/>
      <color indexed="10"/>
      <name val="Arial Narrow"/>
      <family val="0"/>
    </font>
    <font>
      <b/>
      <i/>
      <sz val="11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name val="Arial"/>
      <family val="0"/>
    </font>
    <font>
      <b/>
      <sz val="16"/>
      <color indexed="18"/>
      <name val="Arial"/>
      <family val="0"/>
    </font>
    <font>
      <b/>
      <sz val="16"/>
      <color indexed="9"/>
      <name val="Arial"/>
      <family val="0"/>
    </font>
    <font>
      <sz val="12"/>
      <name val="Verdana"/>
      <family val="2"/>
    </font>
    <font>
      <b/>
      <sz val="16"/>
      <name val="Arial"/>
      <family val="0"/>
    </font>
    <font>
      <b/>
      <i/>
      <sz val="12"/>
      <color indexed="10"/>
      <name val="Arial"/>
      <family val="0"/>
    </font>
    <font>
      <b/>
      <u val="single"/>
      <sz val="12"/>
      <name val="Arial"/>
      <family val="0"/>
    </font>
    <font>
      <u val="single"/>
      <sz val="12"/>
      <color indexed="9"/>
      <name val="Arial"/>
      <family val="0"/>
    </font>
    <font>
      <u val="single"/>
      <sz val="12"/>
      <name val="Arial"/>
      <family val="0"/>
    </font>
    <font>
      <sz val="9"/>
      <color indexed="12"/>
      <name val="Arial"/>
      <family val="0"/>
    </font>
    <font>
      <b/>
      <sz val="15"/>
      <color indexed="18"/>
      <name val="Arial"/>
      <family val="0"/>
    </font>
    <font>
      <b/>
      <sz val="10"/>
      <color indexed="9"/>
      <name val="Arial"/>
      <family val="0"/>
    </font>
    <font>
      <i/>
      <sz val="8"/>
      <color indexed="10"/>
      <name val="Arial"/>
      <family val="0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20"/>
      <color indexed="62"/>
      <name val="Arial"/>
      <family val="0"/>
    </font>
    <font>
      <b/>
      <sz val="16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0" fillId="35" borderId="17" xfId="0" applyNumberFormat="1" applyFill="1" applyBorder="1" applyAlignment="1">
      <alignment horizontal="center" vertical="center"/>
    </xf>
    <xf numFmtId="9" fontId="3" fillId="35" borderId="21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wrapText="1" inden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49" fontId="4" fillId="35" borderId="16" xfId="0" applyNumberFormat="1" applyFont="1" applyFill="1" applyBorder="1" applyAlignment="1">
      <alignment horizontal="left" vertical="center" wrapText="1" indent="1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9" fontId="19" fillId="35" borderId="23" xfId="0" applyNumberFormat="1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3" fillId="33" borderId="18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/>
    </xf>
    <xf numFmtId="0" fontId="18" fillId="0" borderId="14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22" fillId="33" borderId="18" xfId="0" applyFont="1" applyFill="1" applyBorder="1" applyAlignment="1">
      <alignment horizontal="left" vertical="center" indent="1"/>
    </xf>
    <xf numFmtId="0" fontId="24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24" fillId="34" borderId="24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8" fillId="35" borderId="24" xfId="0" applyFont="1" applyFill="1" applyBorder="1" applyAlignment="1">
      <alignment horizontal="left" vertical="center" indent="1"/>
    </xf>
    <xf numFmtId="0" fontId="0" fillId="35" borderId="15" xfId="0" applyFont="1" applyFill="1" applyBorder="1" applyAlignment="1">
      <alignment vertical="center"/>
    </xf>
    <xf numFmtId="9" fontId="0" fillId="35" borderId="2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left" vertical="center" indent="1"/>
    </xf>
    <xf numFmtId="0" fontId="20" fillId="35" borderId="21" xfId="0" applyFont="1" applyFill="1" applyBorder="1" applyAlignment="1">
      <alignment horizontal="left" vertical="center" indent="1"/>
    </xf>
    <xf numFmtId="9" fontId="4" fillId="0" borderId="0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0" fillId="33" borderId="14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left" vertical="center" indent="1"/>
    </xf>
    <xf numFmtId="0" fontId="30" fillId="33" borderId="18" xfId="0" applyFont="1" applyFill="1" applyBorder="1" applyAlignment="1">
      <alignment horizontal="left" vertical="center" indent="1"/>
    </xf>
    <xf numFmtId="0" fontId="30" fillId="33" borderId="20" xfId="0" applyFont="1" applyFill="1" applyBorder="1" applyAlignment="1">
      <alignment horizontal="left" vertical="center" indent="1"/>
    </xf>
    <xf numFmtId="49" fontId="4" fillId="35" borderId="0" xfId="0" applyNumberFormat="1" applyFont="1" applyFill="1" applyBorder="1" applyAlignment="1">
      <alignment horizontal="left" vertical="center" wrapText="1" indent="1"/>
    </xf>
    <xf numFmtId="0" fontId="12" fillId="37" borderId="0" xfId="0" applyFont="1" applyFill="1" applyBorder="1" applyAlignment="1">
      <alignment horizontal="left" vertical="center" wrapText="1"/>
    </xf>
    <xf numFmtId="0" fontId="12" fillId="37" borderId="21" xfId="0" applyFont="1" applyFill="1" applyBorder="1" applyAlignment="1">
      <alignment horizontal="left" vertical="center" wrapText="1"/>
    </xf>
    <xf numFmtId="0" fontId="35" fillId="37" borderId="16" xfId="0" applyFont="1" applyFill="1" applyBorder="1" applyAlignment="1">
      <alignment horizontal="left" vertical="center" wrapText="1" indent="1"/>
    </xf>
    <xf numFmtId="0" fontId="35" fillId="37" borderId="17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/>
    </xf>
    <xf numFmtId="0" fontId="3" fillId="34" borderId="22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4" borderId="13" xfId="0" applyFill="1" applyBorder="1" applyAlignment="1">
      <alignment vertical="center"/>
    </xf>
    <xf numFmtId="0" fontId="3" fillId="34" borderId="13" xfId="0" applyFont="1" applyFill="1" applyBorder="1" applyAlignment="1">
      <alignment horizontal="right" vertical="center"/>
    </xf>
    <xf numFmtId="49" fontId="4" fillId="34" borderId="14" xfId="0" applyNumberFormat="1" applyFont="1" applyFill="1" applyBorder="1" applyAlignment="1">
      <alignment horizontal="left" vertical="center" wrapText="1" indent="1"/>
    </xf>
    <xf numFmtId="0" fontId="3" fillId="34" borderId="24" xfId="0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left" vertical="center" wrapText="1" indent="1"/>
    </xf>
    <xf numFmtId="0" fontId="3" fillId="34" borderId="15" xfId="0" applyFont="1" applyFill="1" applyBorder="1" applyAlignment="1">
      <alignment horizontal="right" vertical="center" wrapText="1"/>
    </xf>
    <xf numFmtId="49" fontId="4" fillId="34" borderId="16" xfId="0" applyNumberFormat="1" applyFont="1" applyFill="1" applyBorder="1" applyAlignment="1">
      <alignment horizontal="left" vertical="center" wrapText="1" inden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horizontal="left" vertical="center" wrapText="1" indent="1"/>
    </xf>
    <xf numFmtId="0" fontId="8" fillId="38" borderId="17" xfId="0" applyFont="1" applyFill="1" applyBorder="1" applyAlignment="1">
      <alignment horizontal="left" vertical="center" wrapText="1" indent="1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23" fillId="34" borderId="13" xfId="0" applyFont="1" applyFill="1" applyBorder="1" applyAlignment="1">
      <alignment horizontal="left" vertical="center" indent="1"/>
    </xf>
    <xf numFmtId="0" fontId="0" fillId="34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23" fillId="34" borderId="24" xfId="0" applyFont="1" applyFill="1" applyBorder="1" applyAlignment="1">
      <alignment horizontal="left" vertical="center" indent="1"/>
    </xf>
    <xf numFmtId="0" fontId="2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left" vertical="center" indent="1"/>
    </xf>
    <xf numFmtId="0" fontId="0" fillId="34" borderId="14" xfId="0" applyFill="1" applyBorder="1" applyAlignment="1">
      <alignment vertical="center"/>
    </xf>
    <xf numFmtId="0" fontId="0" fillId="34" borderId="24" xfId="0" applyFill="1" applyBorder="1" applyAlignment="1">
      <alignment horizontal="left" vertical="center" indent="1"/>
    </xf>
    <xf numFmtId="0" fontId="0" fillId="34" borderId="0" xfId="0" applyFill="1" applyBorder="1" applyAlignment="1">
      <alignment vertical="center"/>
    </xf>
    <xf numFmtId="49" fontId="31" fillId="35" borderId="10" xfId="0" applyNumberFormat="1" applyFont="1" applyFill="1" applyBorder="1" applyAlignment="1">
      <alignment horizontal="center" vertical="center"/>
    </xf>
    <xf numFmtId="9" fontId="31" fillId="35" borderId="1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7" fillId="33" borderId="24" xfId="0" applyFont="1" applyFill="1" applyBorder="1" applyAlignment="1">
      <alignment horizontal="left" vertical="center" indent="1"/>
    </xf>
    <xf numFmtId="0" fontId="33" fillId="34" borderId="1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left" vertical="center"/>
    </xf>
    <xf numFmtId="0" fontId="22" fillId="34" borderId="19" xfId="0" applyFont="1" applyFill="1" applyBorder="1" applyAlignment="1">
      <alignment horizontal="right" vertical="center"/>
    </xf>
    <xf numFmtId="0" fontId="0" fillId="34" borderId="18" xfId="0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left" vertical="center"/>
    </xf>
    <xf numFmtId="0" fontId="33" fillId="34" borderId="24" xfId="0" applyFont="1" applyFill="1" applyBorder="1" applyAlignment="1">
      <alignment horizontal="right" vertical="center"/>
    </xf>
    <xf numFmtId="0" fontId="33" fillId="34" borderId="24" xfId="0" applyFont="1" applyFill="1" applyBorder="1" applyAlignment="1">
      <alignment horizontal="right" vertical="center" wrapText="1"/>
    </xf>
    <xf numFmtId="0" fontId="22" fillId="34" borderId="14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horizontal="left" vertical="center" wrapText="1" indent="1"/>
    </xf>
    <xf numFmtId="0" fontId="0" fillId="34" borderId="16" xfId="0" applyFill="1" applyBorder="1" applyAlignment="1">
      <alignment horizontal="left" vertical="center" wrapText="1" indent="1"/>
    </xf>
    <xf numFmtId="9" fontId="19" fillId="35" borderId="21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3" xfId="0" applyFont="1" applyFill="1" applyBorder="1" applyAlignment="1">
      <alignment horizontal="left" vertical="center" wrapText="1" indent="1"/>
    </xf>
    <xf numFmtId="0" fontId="20" fillId="0" borderId="14" xfId="0" applyFont="1" applyFill="1" applyBorder="1" applyAlignment="1">
      <alignment vertical="center" wrapText="1"/>
    </xf>
    <xf numFmtId="9" fontId="20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9" fontId="20" fillId="0" borderId="2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9" fontId="20" fillId="0" borderId="17" xfId="0" applyNumberFormat="1" applyFont="1" applyFill="1" applyBorder="1" applyAlignment="1">
      <alignment horizontal="center" vertical="center"/>
    </xf>
    <xf numFmtId="9" fontId="19" fillId="35" borderId="23" xfId="0" applyNumberFormat="1" applyFont="1" applyFill="1" applyBorder="1" applyAlignment="1">
      <alignment horizontal="left" vertical="center" indent="1"/>
    </xf>
    <xf numFmtId="0" fontId="22" fillId="34" borderId="13" xfId="0" applyFont="1" applyFill="1" applyBorder="1" applyAlignment="1">
      <alignment horizontal="right" vertical="center"/>
    </xf>
    <xf numFmtId="9" fontId="6" fillId="39" borderId="21" xfId="0" applyNumberFormat="1" applyFont="1" applyFill="1" applyBorder="1" applyAlignment="1">
      <alignment horizontal="center" vertical="center"/>
    </xf>
    <xf numFmtId="9" fontId="6" fillId="39" borderId="17" xfId="0" applyNumberFormat="1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left" vertical="center" indent="1"/>
    </xf>
    <xf numFmtId="0" fontId="8" fillId="38" borderId="0" xfId="0" applyFont="1" applyFill="1" applyBorder="1" applyAlignment="1">
      <alignment horizontal="left" vertical="center" indent="5"/>
    </xf>
    <xf numFmtId="9" fontId="8" fillId="38" borderId="17" xfId="0" applyNumberFormat="1" applyFont="1" applyFill="1" applyBorder="1" applyAlignment="1">
      <alignment horizontal="center" vertical="center"/>
    </xf>
    <xf numFmtId="0" fontId="40" fillId="37" borderId="24" xfId="0" applyFont="1" applyFill="1" applyBorder="1" applyAlignment="1">
      <alignment horizontal="left" vertical="center"/>
    </xf>
    <xf numFmtId="0" fontId="41" fillId="38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34" borderId="24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37" fillId="38" borderId="16" xfId="0" applyFont="1" applyFill="1" applyBorder="1" applyAlignment="1">
      <alignment horizontal="left" vertical="center" wrapText="1" indent="1"/>
    </xf>
    <xf numFmtId="193" fontId="6" fillId="40" borderId="10" xfId="0" applyNumberFormat="1" applyFont="1" applyFill="1" applyBorder="1" applyAlignment="1">
      <alignment horizontal="center" vertical="center"/>
    </xf>
    <xf numFmtId="0" fontId="36" fillId="40" borderId="10" xfId="0" applyFont="1" applyFill="1" applyBorder="1" applyAlignment="1">
      <alignment horizontal="left" vertical="center" wrapText="1" indent="1"/>
    </xf>
    <xf numFmtId="49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9" fontId="6" fillId="38" borderId="23" xfId="0" applyNumberFormat="1" applyFont="1" applyFill="1" applyBorder="1" applyAlignment="1">
      <alignment horizontal="right" vertical="center"/>
    </xf>
    <xf numFmtId="0" fontId="37" fillId="38" borderId="19" xfId="0" applyFont="1" applyFill="1" applyBorder="1" applyAlignment="1">
      <alignment horizontal="right" vertical="center"/>
    </xf>
    <xf numFmtId="9" fontId="37" fillId="38" borderId="20" xfId="0" applyNumberFormat="1" applyFont="1" applyFill="1" applyBorder="1" applyAlignment="1">
      <alignment horizontal="left" vertical="center"/>
    </xf>
    <xf numFmtId="49" fontId="19" fillId="35" borderId="14" xfId="0" applyNumberFormat="1" applyFont="1" applyFill="1" applyBorder="1" applyAlignment="1">
      <alignment horizontal="left" vertical="center" wrapText="1" indent="1"/>
    </xf>
    <xf numFmtId="0" fontId="5" fillId="41" borderId="2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9" fontId="4" fillId="34" borderId="12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right" vertical="center"/>
    </xf>
    <xf numFmtId="2" fontId="4" fillId="35" borderId="19" xfId="0" applyNumberFormat="1" applyFont="1" applyFill="1" applyBorder="1" applyAlignment="1">
      <alignment horizontal="center" vertical="center"/>
    </xf>
    <xf numFmtId="2" fontId="4" fillId="38" borderId="19" xfId="0" applyNumberFormat="1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41" borderId="0" xfId="0" applyFont="1" applyFill="1" applyAlignment="1">
      <alignment vertical="center"/>
    </xf>
    <xf numFmtId="0" fontId="5" fillId="41" borderId="0" xfId="0" applyFont="1" applyFill="1" applyAlignment="1">
      <alignment horizontal="right" vertical="center"/>
    </xf>
    <xf numFmtId="0" fontId="11" fillId="41" borderId="0" xfId="0" applyFont="1" applyFill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right" vertical="center"/>
    </xf>
    <xf numFmtId="0" fontId="25" fillId="41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left" vertical="center" wrapText="1"/>
    </xf>
    <xf numFmtId="0" fontId="4" fillId="43" borderId="20" xfId="0" applyFont="1" applyFill="1" applyBorder="1" applyAlignment="1">
      <alignment horizontal="left" vertical="center" wrapText="1"/>
    </xf>
    <xf numFmtId="193" fontId="4" fillId="43" borderId="10" xfId="0" applyNumberFormat="1" applyFont="1" applyFill="1" applyBorder="1" applyAlignment="1">
      <alignment horizontal="center" vertical="center"/>
    </xf>
    <xf numFmtId="0" fontId="46" fillId="43" borderId="10" xfId="0" applyFont="1" applyFill="1" applyBorder="1" applyAlignment="1">
      <alignment horizontal="left" vertical="center" wrapText="1" indent="1"/>
    </xf>
    <xf numFmtId="0" fontId="17" fillId="35" borderId="10" xfId="0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left" vertical="top" indent="1"/>
    </xf>
    <xf numFmtId="0" fontId="35" fillId="37" borderId="15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center" indent="6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9" fontId="33" fillId="42" borderId="13" xfId="0" applyNumberFormat="1" applyFont="1" applyFill="1" applyBorder="1" applyAlignment="1">
      <alignment horizontal="center" vertical="center"/>
    </xf>
    <xf numFmtId="9" fontId="33" fillId="42" borderId="24" xfId="0" applyNumberFormat="1" applyFont="1" applyFill="1" applyBorder="1" applyAlignment="1">
      <alignment horizontal="center" vertical="center"/>
    </xf>
    <xf numFmtId="9" fontId="6" fillId="42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3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9" fontId="20" fillId="0" borderId="0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9" fontId="19" fillId="35" borderId="0" xfId="0" applyNumberFormat="1" applyFont="1" applyFill="1" applyBorder="1" applyAlignment="1">
      <alignment horizontal="left" vertical="center"/>
    </xf>
    <xf numFmtId="9" fontId="3" fillId="35" borderId="0" xfId="0" applyNumberFormat="1" applyFont="1" applyFill="1" applyBorder="1" applyAlignment="1">
      <alignment horizontal="center" vertical="center"/>
    </xf>
    <xf numFmtId="9" fontId="0" fillId="35" borderId="0" xfId="0" applyNumberFormat="1" applyFill="1" applyBorder="1" applyAlignment="1">
      <alignment horizontal="center" vertical="center"/>
    </xf>
    <xf numFmtId="9" fontId="6" fillId="38" borderId="0" xfId="0" applyNumberFormat="1" applyFont="1" applyFill="1" applyBorder="1" applyAlignment="1">
      <alignment horizontal="right" vertical="center"/>
    </xf>
    <xf numFmtId="9" fontId="8" fillId="38" borderId="0" xfId="0" applyNumberFormat="1" applyFont="1" applyFill="1" applyBorder="1" applyAlignment="1">
      <alignment horizontal="center" vertical="center"/>
    </xf>
    <xf numFmtId="9" fontId="6" fillId="39" borderId="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2" fontId="6" fillId="34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/>
    </xf>
    <xf numFmtId="193" fontId="6" fillId="40" borderId="11" xfId="0" applyNumberFormat="1" applyFont="1" applyFill="1" applyBorder="1" applyAlignment="1">
      <alignment horizontal="center" vertical="center"/>
    </xf>
    <xf numFmtId="0" fontId="36" fillId="40" borderId="0" xfId="0" applyFont="1" applyFill="1" applyAlignment="1">
      <alignment horizontal="left" vertical="center" wrapText="1" indent="1"/>
    </xf>
    <xf numFmtId="0" fontId="4" fillId="43" borderId="18" xfId="0" applyFont="1" applyFill="1" applyBorder="1" applyAlignment="1">
      <alignment horizontal="left" vertical="center"/>
    </xf>
    <xf numFmtId="0" fontId="4" fillId="43" borderId="20" xfId="0" applyFont="1" applyFill="1" applyBorder="1" applyAlignment="1">
      <alignment horizontal="left" vertical="center"/>
    </xf>
    <xf numFmtId="193" fontId="4" fillId="43" borderId="11" xfId="0" applyNumberFormat="1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left" vertical="center" wrapText="1" indent="1"/>
    </xf>
    <xf numFmtId="0" fontId="36" fillId="40" borderId="11" xfId="0" applyFont="1" applyFill="1" applyBorder="1" applyAlignment="1">
      <alignment horizontal="left" vertical="center" wrapText="1" indent="1"/>
    </xf>
    <xf numFmtId="0" fontId="4" fillId="4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93" fontId="6" fillId="40" borderId="18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2" fontId="5" fillId="41" borderId="1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indent="1"/>
    </xf>
    <xf numFmtId="0" fontId="0" fillId="35" borderId="21" xfId="0" applyFont="1" applyFill="1" applyBorder="1" applyAlignment="1">
      <alignment horizontal="left" vertical="center" indent="1"/>
    </xf>
    <xf numFmtId="0" fontId="32" fillId="35" borderId="10" xfId="0" applyFont="1" applyFill="1" applyBorder="1" applyAlignment="1">
      <alignment horizontal="left" vertical="center" wrapText="1" indent="1"/>
    </xf>
    <xf numFmtId="0" fontId="20" fillId="35" borderId="15" xfId="0" applyFont="1" applyFill="1" applyBorder="1" applyAlignment="1">
      <alignment horizontal="left" vertical="center" indent="1"/>
    </xf>
    <xf numFmtId="0" fontId="20" fillId="35" borderId="17" xfId="0" applyFont="1" applyFill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9" fontId="17" fillId="35" borderId="14" xfId="0" applyNumberFormat="1" applyFont="1" applyFill="1" applyBorder="1" applyAlignment="1">
      <alignment horizontal="left" vertical="center" indent="1"/>
    </xf>
    <xf numFmtId="0" fontId="17" fillId="35" borderId="14" xfId="0" applyFont="1" applyFill="1" applyBorder="1" applyAlignment="1">
      <alignment horizontal="left" vertical="center" indent="1"/>
    </xf>
    <xf numFmtId="195" fontId="17" fillId="35" borderId="0" xfId="0" applyNumberFormat="1" applyFont="1" applyFill="1" applyBorder="1" applyAlignment="1">
      <alignment horizontal="left" vertical="center" indent="1"/>
    </xf>
    <xf numFmtId="195" fontId="17" fillId="35" borderId="0" xfId="0" applyNumberFormat="1" applyFont="1" applyFill="1" applyAlignment="1">
      <alignment horizontal="left" vertical="center" indent="1"/>
    </xf>
    <xf numFmtId="9" fontId="17" fillId="35" borderId="16" xfId="0" applyNumberFormat="1" applyFont="1" applyFill="1" applyBorder="1" applyAlignment="1">
      <alignment horizontal="left" vertical="center" indent="1"/>
    </xf>
    <xf numFmtId="0" fontId="17" fillId="35" borderId="16" xfId="0" applyFont="1" applyFill="1" applyBorder="1" applyAlignment="1">
      <alignment horizontal="left" inden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left" vertical="center"/>
    </xf>
    <xf numFmtId="0" fontId="4" fillId="44" borderId="20" xfId="0" applyFont="1" applyFill="1" applyBorder="1" applyAlignment="1">
      <alignment horizontal="left" vertical="center"/>
    </xf>
    <xf numFmtId="0" fontId="4" fillId="44" borderId="18" xfId="0" applyFont="1" applyFill="1" applyBorder="1" applyAlignment="1">
      <alignment horizontal="left" vertical="center" wrapText="1"/>
    </xf>
    <xf numFmtId="0" fontId="4" fillId="44" borderId="2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0" fontId="4" fillId="34" borderId="16" xfId="0" applyFont="1" applyFill="1" applyBorder="1" applyAlignment="1">
      <alignment horizontal="left" inden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4" fillId="45" borderId="11" xfId="0" applyFont="1" applyFill="1" applyBorder="1" applyAlignment="1">
      <alignment horizontal="center" vertical="center" wrapText="1"/>
    </xf>
    <xf numFmtId="0" fontId="44" fillId="45" borderId="1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left" vertical="center" wrapText="1" indent="2"/>
    </xf>
    <xf numFmtId="0" fontId="6" fillId="40" borderId="0" xfId="0" applyFont="1" applyFill="1" applyBorder="1" applyAlignment="1">
      <alignment horizontal="left" vertical="center" wrapText="1" indent="2"/>
    </xf>
    <xf numFmtId="0" fontId="6" fillId="40" borderId="15" xfId="0" applyFont="1" applyFill="1" applyBorder="1" applyAlignment="1">
      <alignment horizontal="left" vertical="center" wrapText="1" indent="2"/>
    </xf>
    <xf numFmtId="0" fontId="6" fillId="40" borderId="16" xfId="0" applyFont="1" applyFill="1" applyBorder="1" applyAlignment="1">
      <alignment horizontal="left" vertical="center" wrapText="1" indent="2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left" vertical="center" wrapText="1" indent="1"/>
    </xf>
    <xf numFmtId="49" fontId="4" fillId="34" borderId="0" xfId="0" applyNumberFormat="1" applyFont="1" applyFill="1" applyBorder="1" applyAlignment="1">
      <alignment horizontal="left" vertical="center" wrapText="1" indent="1"/>
    </xf>
    <xf numFmtId="0" fontId="37" fillId="38" borderId="18" xfId="0" applyFont="1" applyFill="1" applyBorder="1" applyAlignment="1">
      <alignment horizontal="center" vertical="center"/>
    </xf>
    <xf numFmtId="0" fontId="37" fillId="38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top"/>
    </xf>
    <xf numFmtId="0" fontId="18" fillId="33" borderId="20" xfId="0" applyFont="1" applyFill="1" applyBorder="1" applyAlignment="1">
      <alignment horizontal="left" vertical="top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208"/>
          <c:w val="0.47775"/>
          <c:h val="0.69425"/>
        </c:manualLayout>
      </c:layout>
      <c:radarChart>
        <c:radarStyle val="filled"/>
        <c:varyColors val="0"/>
        <c:ser>
          <c:idx val="4"/>
          <c:order val="0"/>
          <c:tx>
            <c:v>Moyenne à 50%</c:v>
          </c:tx>
          <c:spPr>
            <a:noFill/>
            <a:ln w="127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noFill/>
              <a:ln w="12700">
                <a:solidFill>
                  <a:srgbClr val="DD080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'3) Résultats'!$A$9:$D$13</c:f>
              <c:multiLvlStrCache>
                <c:ptCount val="5"/>
                <c:lvl>
                  <c:pt idx="0">
                    <c:v>BPLnb1: Organisation et personnel</c:v>
                  </c:pt>
                  <c:pt idx="1">
                    <c:v>BPLnb2: Installations</c:v>
                  </c:pt>
                  <c:pt idx="2">
                    <c:v>BPLnb3:Matériels et équipements</c:v>
                  </c:pt>
                  <c:pt idx="3">
                    <c:v>BPLnb4:Traçabilité,archivage et stockage</c:v>
                  </c:pt>
                  <c:pt idx="4">
                    <c:v>BPLnb5: Modes opératoires</c:v>
                  </c:pt>
                </c:lvl>
                <c:lvl/>
              </c:multiLvlStrCache>
            </c:multiLvlStrRef>
          </c:cat>
          <c:val>
            <c:numRef>
              <c:f>'3) Résultats'!$F$9:$F$13</c:f>
              <c:numCach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</c:ser>
        <c:ser>
          <c:idx val="0"/>
          <c:order val="1"/>
          <c:tx>
            <c:v>Autodiagnostic</c:v>
          </c:tx>
          <c:spPr>
            <a:solidFill>
              <a:srgbClr val="C6D9F1">
                <a:alpha val="49000"/>
              </a:srgbClr>
            </a:solidFill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'3) Résultats'!$A$9:$D$13</c:f>
              <c:multiLvlStrCache>
                <c:ptCount val="5"/>
                <c:lvl>
                  <c:pt idx="0">
                    <c:v>BPLnb1: Organisation et personnel</c:v>
                  </c:pt>
                  <c:pt idx="1">
                    <c:v>BPLnb2: Installations</c:v>
                  </c:pt>
                  <c:pt idx="2">
                    <c:v>BPLnb3:Matériels et équipements</c:v>
                  </c:pt>
                  <c:pt idx="3">
                    <c:v>BPLnb4:Traçabilité,archivage et stockage</c:v>
                  </c:pt>
                  <c:pt idx="4">
                    <c:v>BPLnb5: Modes opératoires</c:v>
                  </c:pt>
                </c:lvl>
                <c:lvl/>
              </c:multiLvlStrCache>
            </c:multiLvlStrRef>
          </c:cat>
          <c:val>
            <c:numRef>
              <c:f>'3) Résultats'!$E$9:$E$13</c:f>
              <c:numCache>
                <c:ptCount val="5"/>
                <c:pt idx="0">
                  <c:v>0.5294117647058824</c:v>
                </c:pt>
                <c:pt idx="1">
                  <c:v>0.16000000000000003</c:v>
                </c:pt>
                <c:pt idx="2">
                  <c:v>0.35555555555555557</c:v>
                </c:pt>
                <c:pt idx="3">
                  <c:v>0.25000000000000006</c:v>
                </c:pt>
                <c:pt idx="4">
                  <c:v>0.7142857142857143</c:v>
                </c:pt>
              </c:numCache>
            </c:numRef>
          </c:val>
        </c:ser>
        <c:axId val="32534481"/>
        <c:axId val="24374874"/>
      </c:radarChart>
      <c:catAx>
        <c:axId val="32534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0"/>
        <c:lblOffset val="100"/>
        <c:tickLblSkip val="1"/>
        <c:noMultiLvlLbl val="0"/>
      </c:catAx>
      <c:valAx>
        <c:axId val="243748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55"/>
          <c:y val="0.006"/>
          <c:w val="0.34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6</xdr:col>
      <xdr:colOff>657225</xdr:colOff>
      <xdr:row>53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80975" y="161925"/>
          <a:ext cx="5048250" cy="845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Autodiagnostic</a:t>
          </a: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Bonnes Pratiques de Laboratoire 
</a:t>
          </a:r>
          <a:r>
            <a:rPr lang="en-US" cap="none" sz="2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 Nanobiotechnologies v2011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Université de Technologie de Compiègne - Master Management de la Qualité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BP 60319- 60203 Compiègne Cedex France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657225</xdr:colOff>
      <xdr:row>21</xdr:row>
      <xdr:rowOff>95250</xdr:rowOff>
    </xdr:from>
    <xdr:to>
      <xdr:col>6</xdr:col>
      <xdr:colOff>304800</xdr:colOff>
      <xdr:row>38</xdr:row>
      <xdr:rowOff>152400</xdr:rowOff>
    </xdr:to>
    <xdr:pic>
      <xdr:nvPicPr>
        <xdr:cNvPr id="2" name="Picture 75" descr="nanotechn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5675"/>
          <a:ext cx="42195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228600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76200</xdr:colOff>
      <xdr:row>0</xdr:row>
      <xdr:rowOff>257175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228600</xdr:rowOff>
    </xdr:to>
    <xdr:pic>
      <xdr:nvPicPr>
        <xdr:cNvPr id="1" name="Image 19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190500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8</xdr:row>
      <xdr:rowOff>123825</xdr:rowOff>
    </xdr:from>
    <xdr:to>
      <xdr:col>3</xdr:col>
      <xdr:colOff>571500</xdr:colOff>
      <xdr:row>33</xdr:row>
      <xdr:rowOff>95250</xdr:rowOff>
    </xdr:to>
    <xdr:graphicFrame>
      <xdr:nvGraphicFramePr>
        <xdr:cNvPr id="2" name="Graphique 3"/>
        <xdr:cNvGraphicFramePr/>
      </xdr:nvGraphicFramePr>
      <xdr:xfrm>
        <a:off x="2152650" y="2305050"/>
        <a:ext cx="70199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40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headerFooter>
    <oddHeader>&amp;L© 2011 - M.KAHL,A.MOUNGUENGUI,J.TURK&amp;RAutodiagnostic - BPLnb v2010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Layout" workbookViewId="0" topLeftCell="A13">
      <selection activeCell="F17" sqref="F17:G22"/>
    </sheetView>
  </sheetViews>
  <sheetFormatPr defaultColWidth="11.421875" defaultRowHeight="12.75"/>
  <cols>
    <col min="1" max="1" width="14.00390625" style="0" customWidth="1"/>
    <col min="2" max="2" width="20.7109375" style="0" customWidth="1"/>
    <col min="3" max="3" width="17.00390625" style="0" customWidth="1"/>
    <col min="4" max="4" width="6.7109375" style="0" customWidth="1"/>
    <col min="5" max="5" width="16.28125" style="0" customWidth="1"/>
    <col min="6" max="6" width="16.00390625" style="0" customWidth="1"/>
    <col min="7" max="7" width="15.2812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153"/>
      <c r="B1" s="154"/>
      <c r="C1" s="156" t="s">
        <v>15</v>
      </c>
      <c r="D1" s="155" t="s">
        <v>66</v>
      </c>
      <c r="E1" s="154"/>
      <c r="F1" s="154"/>
      <c r="G1" s="236" t="s">
        <v>102</v>
      </c>
    </row>
    <row r="2" spans="1:7" ht="34.5" customHeight="1">
      <c r="A2" s="327" t="s">
        <v>113</v>
      </c>
      <c r="B2" s="328"/>
      <c r="C2" s="328"/>
      <c r="D2" s="328"/>
      <c r="E2" s="328"/>
      <c r="F2" s="328"/>
      <c r="G2" s="329"/>
    </row>
    <row r="3" spans="1:7" ht="18.75" customHeight="1">
      <c r="A3" s="338" t="s">
        <v>48</v>
      </c>
      <c r="B3" s="339"/>
      <c r="C3" s="339"/>
      <c r="D3" s="339"/>
      <c r="E3" s="339"/>
      <c r="F3" s="339"/>
      <c r="G3" s="340"/>
    </row>
    <row r="4" spans="1:7" ht="27" customHeight="1">
      <c r="A4" s="130"/>
      <c r="B4" s="131" t="s">
        <v>114</v>
      </c>
      <c r="C4" s="330"/>
      <c r="D4" s="330"/>
      <c r="E4" s="331"/>
      <c r="F4" s="331"/>
      <c r="G4" s="63" t="s">
        <v>58</v>
      </c>
    </row>
    <row r="5" spans="1:7" ht="27" customHeight="1">
      <c r="A5" s="132"/>
      <c r="B5" s="133" t="s">
        <v>2</v>
      </c>
      <c r="C5" s="332" t="s">
        <v>31</v>
      </c>
      <c r="D5" s="332"/>
      <c r="E5" s="333"/>
      <c r="F5" s="333"/>
      <c r="G5" s="50"/>
    </row>
    <row r="6" spans="1:7" ht="27" customHeight="1">
      <c r="A6" s="134"/>
      <c r="B6" s="135" t="s">
        <v>3</v>
      </c>
      <c r="C6" s="334" t="s">
        <v>115</v>
      </c>
      <c r="D6" s="334"/>
      <c r="E6" s="335"/>
      <c r="F6" s="335"/>
      <c r="G6" s="51"/>
    </row>
    <row r="7" spans="1:7" s="27" customFormat="1" ht="19.5" customHeight="1">
      <c r="A7" s="80" t="s">
        <v>4</v>
      </c>
      <c r="B7" s="75"/>
      <c r="C7" s="75"/>
      <c r="D7" s="75"/>
      <c r="E7" s="75"/>
      <c r="F7" s="75"/>
      <c r="G7" s="76"/>
    </row>
    <row r="8" spans="1:7" s="27" customFormat="1" ht="19.5" customHeight="1">
      <c r="A8" s="136" t="s">
        <v>18</v>
      </c>
      <c r="B8" s="144" t="s">
        <v>116</v>
      </c>
      <c r="C8" s="137"/>
      <c r="D8" s="137"/>
      <c r="E8" s="137"/>
      <c r="F8" s="137"/>
      <c r="G8" s="138"/>
    </row>
    <row r="9" spans="1:7" s="27" customFormat="1" ht="19.5" customHeight="1">
      <c r="A9" s="139" t="s">
        <v>19</v>
      </c>
      <c r="B9" s="140" t="s">
        <v>118</v>
      </c>
      <c r="C9" s="85"/>
      <c r="D9" s="85"/>
      <c r="E9" s="85"/>
      <c r="F9" s="141"/>
      <c r="G9" s="142"/>
    </row>
    <row r="10" spans="1:7" s="27" customFormat="1" ht="19.5" customHeight="1">
      <c r="A10" s="143"/>
      <c r="B10" s="140" t="s">
        <v>117</v>
      </c>
      <c r="C10" s="85"/>
      <c r="D10" s="85"/>
      <c r="E10" s="85"/>
      <c r="F10" s="85"/>
      <c r="G10" s="86"/>
    </row>
    <row r="11" spans="1:7" s="27" customFormat="1" ht="19.5" customHeight="1">
      <c r="A11" s="139" t="s">
        <v>5</v>
      </c>
      <c r="B11" s="204" t="s">
        <v>26</v>
      </c>
      <c r="C11" s="141"/>
      <c r="D11" s="141"/>
      <c r="E11" s="141"/>
      <c r="F11" s="141"/>
      <c r="G11" s="142"/>
    </row>
    <row r="12" spans="1:7" s="27" customFormat="1" ht="19.5" customHeight="1">
      <c r="A12" s="203"/>
      <c r="B12" s="205" t="s">
        <v>41</v>
      </c>
      <c r="C12" s="85"/>
      <c r="D12" s="85"/>
      <c r="E12" s="85"/>
      <c r="F12" s="85"/>
      <c r="G12" s="86"/>
    </row>
    <row r="13" spans="1:7" s="27" customFormat="1" ht="19.5" customHeight="1">
      <c r="A13" s="143"/>
      <c r="B13" s="205" t="s">
        <v>42</v>
      </c>
      <c r="C13" s="85"/>
      <c r="D13" s="85"/>
      <c r="E13" s="85"/>
      <c r="F13" s="85"/>
      <c r="G13" s="86"/>
    </row>
    <row r="14" spans="1:7" s="27" customFormat="1" ht="19.5" customHeight="1">
      <c r="A14" s="108" t="s">
        <v>27</v>
      </c>
      <c r="B14" s="109"/>
      <c r="C14" s="107" t="s">
        <v>101</v>
      </c>
      <c r="D14" s="105"/>
      <c r="E14" s="105"/>
      <c r="F14" s="105"/>
      <c r="G14" s="106"/>
    </row>
    <row r="15" spans="1:7" s="27" customFormat="1" ht="28.5" customHeight="1">
      <c r="A15" s="98" t="s">
        <v>88</v>
      </c>
      <c r="B15" s="99"/>
      <c r="C15" s="119"/>
      <c r="D15" s="144"/>
      <c r="E15" s="144"/>
      <c r="F15" s="336" t="s">
        <v>60</v>
      </c>
      <c r="G15" s="337"/>
    </row>
    <row r="16" spans="1:7" s="27" customFormat="1" ht="28.5" customHeight="1">
      <c r="A16" s="98" t="s">
        <v>89</v>
      </c>
      <c r="B16" s="99"/>
      <c r="C16" s="145" t="s">
        <v>9</v>
      </c>
      <c r="D16" s="146"/>
      <c r="E16" s="146"/>
      <c r="F16" s="152" t="s">
        <v>44</v>
      </c>
      <c r="G16" s="152" t="s">
        <v>11</v>
      </c>
    </row>
    <row r="17" spans="1:7" s="27" customFormat="1" ht="28.5" customHeight="1">
      <c r="A17" s="98" t="s">
        <v>90</v>
      </c>
      <c r="B17" s="99"/>
      <c r="C17" s="324" t="s">
        <v>43</v>
      </c>
      <c r="D17" s="324"/>
      <c r="E17" s="324"/>
      <c r="F17" s="147" t="s">
        <v>78</v>
      </c>
      <c r="G17" s="148">
        <v>0</v>
      </c>
    </row>
    <row r="18" spans="1:7" s="27" customFormat="1" ht="28.5" customHeight="1">
      <c r="A18" s="98" t="s">
        <v>51</v>
      </c>
      <c r="B18" s="99"/>
      <c r="C18" s="324" t="s">
        <v>65</v>
      </c>
      <c r="D18" s="324"/>
      <c r="E18" s="324"/>
      <c r="F18" s="147" t="s">
        <v>79</v>
      </c>
      <c r="G18" s="148">
        <v>0.2</v>
      </c>
    </row>
    <row r="19" spans="1:7" s="27" customFormat="1" ht="28.5" customHeight="1">
      <c r="A19" s="98" t="s">
        <v>20</v>
      </c>
      <c r="B19" s="99"/>
      <c r="C19" s="324" t="s">
        <v>99</v>
      </c>
      <c r="D19" s="324"/>
      <c r="E19" s="324"/>
      <c r="F19" s="147" t="s">
        <v>80</v>
      </c>
      <c r="G19" s="148">
        <v>0.4</v>
      </c>
    </row>
    <row r="20" spans="1:7" s="27" customFormat="1" ht="28.5" customHeight="1">
      <c r="A20" s="98" t="s">
        <v>21</v>
      </c>
      <c r="B20" s="99"/>
      <c r="C20" s="324" t="s">
        <v>69</v>
      </c>
      <c r="D20" s="324"/>
      <c r="E20" s="324"/>
      <c r="F20" s="147" t="s">
        <v>81</v>
      </c>
      <c r="G20" s="148">
        <v>0.6</v>
      </c>
    </row>
    <row r="21" spans="1:7" s="27" customFormat="1" ht="28.5" customHeight="1">
      <c r="A21" s="98" t="s">
        <v>22</v>
      </c>
      <c r="B21" s="99"/>
      <c r="C21" s="324" t="s">
        <v>70</v>
      </c>
      <c r="D21" s="324"/>
      <c r="E21" s="324"/>
      <c r="F21" s="147" t="s">
        <v>87</v>
      </c>
      <c r="G21" s="148">
        <v>0.8</v>
      </c>
    </row>
    <row r="22" spans="1:7" s="27" customFormat="1" ht="28.5" customHeight="1">
      <c r="A22" s="325" t="s">
        <v>86</v>
      </c>
      <c r="B22" s="326"/>
      <c r="C22" s="324" t="s">
        <v>71</v>
      </c>
      <c r="D22" s="324"/>
      <c r="E22" s="324"/>
      <c r="F22" s="147" t="s">
        <v>82</v>
      </c>
      <c r="G22" s="148">
        <v>1</v>
      </c>
    </row>
    <row r="23" spans="1:7" s="27" customFormat="1" ht="15.75" customHeight="1">
      <c r="A23" s="89" t="s">
        <v>46</v>
      </c>
      <c r="B23" s="90"/>
      <c r="C23" s="90"/>
      <c r="D23" s="90"/>
      <c r="E23" s="90"/>
      <c r="F23" s="90"/>
      <c r="G23" s="91"/>
    </row>
    <row r="24" spans="1:7" s="27" customFormat="1" ht="15.75" customHeight="1">
      <c r="A24" s="77"/>
      <c r="B24" s="78"/>
      <c r="C24" s="78"/>
      <c r="D24" s="78"/>
      <c r="E24" s="78"/>
      <c r="F24" s="78"/>
      <c r="G24" s="79"/>
    </row>
    <row r="25" spans="1:7" s="74" customFormat="1" ht="15.75" customHeight="1">
      <c r="A25" s="151" t="s">
        <v>33</v>
      </c>
      <c r="B25" s="149" t="s">
        <v>45</v>
      </c>
      <c r="C25" s="141"/>
      <c r="D25" s="141"/>
      <c r="E25" s="141"/>
      <c r="F25" s="141"/>
      <c r="G25" s="142"/>
    </row>
    <row r="26" spans="1:7" s="27" customFormat="1" ht="15.75" customHeight="1">
      <c r="A26" s="92"/>
      <c r="B26" s="322" t="s">
        <v>1</v>
      </c>
      <c r="C26" s="322"/>
      <c r="D26" s="322"/>
      <c r="E26" s="322"/>
      <c r="F26" s="322"/>
      <c r="G26" s="323"/>
    </row>
    <row r="27" spans="1:7" s="27" customFormat="1" ht="15.75" customHeight="1">
      <c r="A27" s="92"/>
      <c r="B27" s="150" t="s">
        <v>47</v>
      </c>
      <c r="C27" s="141"/>
      <c r="D27" s="141"/>
      <c r="E27" s="141"/>
      <c r="F27" s="141"/>
      <c r="G27" s="142"/>
    </row>
    <row r="28" spans="1:7" s="27" customFormat="1" ht="15.75" customHeight="1">
      <c r="A28" s="92"/>
      <c r="B28" s="322" t="s">
        <v>1</v>
      </c>
      <c r="C28" s="322"/>
      <c r="D28" s="322"/>
      <c r="E28" s="322"/>
      <c r="F28" s="322"/>
      <c r="G28" s="323"/>
    </row>
    <row r="29" spans="1:7" s="27" customFormat="1" ht="15.75" customHeight="1">
      <c r="A29" s="92"/>
      <c r="B29" s="150" t="s">
        <v>91</v>
      </c>
      <c r="C29" s="141"/>
      <c r="D29" s="141"/>
      <c r="E29" s="141"/>
      <c r="F29" s="141"/>
      <c r="G29" s="142"/>
    </row>
    <row r="30" spans="1:7" ht="15.75" customHeight="1">
      <c r="A30" s="92"/>
      <c r="B30" s="322" t="s">
        <v>1</v>
      </c>
      <c r="C30" s="322"/>
      <c r="D30" s="322"/>
      <c r="E30" s="322"/>
      <c r="F30" s="322"/>
      <c r="G30" s="323"/>
    </row>
    <row r="31" spans="1:7" ht="15.75" customHeight="1">
      <c r="A31" s="151" t="s">
        <v>84</v>
      </c>
      <c r="B31" s="150" t="s">
        <v>105</v>
      </c>
      <c r="C31" s="141"/>
      <c r="D31" s="141"/>
      <c r="E31" s="141"/>
      <c r="F31" s="141"/>
      <c r="G31" s="142"/>
    </row>
    <row r="32" spans="1:7" ht="15.75" customHeight="1">
      <c r="A32" s="92"/>
      <c r="B32" s="322" t="s">
        <v>1</v>
      </c>
      <c r="C32" s="322"/>
      <c r="D32" s="322"/>
      <c r="E32" s="322"/>
      <c r="F32" s="322"/>
      <c r="G32" s="323"/>
    </row>
    <row r="33" spans="1:7" ht="15.75" customHeight="1">
      <c r="A33" s="92"/>
      <c r="B33" s="150" t="s">
        <v>97</v>
      </c>
      <c r="C33" s="141"/>
      <c r="D33" s="141"/>
      <c r="E33" s="141"/>
      <c r="F33" s="141"/>
      <c r="G33" s="142"/>
    </row>
    <row r="34" spans="1:7" ht="15.75" customHeight="1">
      <c r="A34" s="92"/>
      <c r="B34" s="322" t="s">
        <v>1</v>
      </c>
      <c r="C34" s="322"/>
      <c r="D34" s="322"/>
      <c r="E34" s="322"/>
      <c r="F34" s="322"/>
      <c r="G34" s="323"/>
    </row>
    <row r="35" spans="1:7" ht="15.75" customHeight="1">
      <c r="A35" s="92"/>
      <c r="B35" s="150" t="s">
        <v>103</v>
      </c>
      <c r="C35" s="141"/>
      <c r="D35" s="141"/>
      <c r="E35" s="141"/>
      <c r="F35" s="141"/>
      <c r="G35" s="142"/>
    </row>
    <row r="36" spans="1:7" ht="15.75" customHeight="1">
      <c r="A36" s="92"/>
      <c r="B36" s="322" t="s">
        <v>1</v>
      </c>
      <c r="C36" s="322"/>
      <c r="D36" s="322"/>
      <c r="E36" s="322"/>
      <c r="F36" s="322"/>
      <c r="G36" s="323"/>
    </row>
    <row r="37" spans="1:7" ht="15.75" customHeight="1">
      <c r="A37" s="151" t="s">
        <v>85</v>
      </c>
      <c r="B37" s="149" t="s">
        <v>39</v>
      </c>
      <c r="C37" s="141"/>
      <c r="D37" s="141"/>
      <c r="E37" s="141"/>
      <c r="F37" s="141"/>
      <c r="G37" s="142"/>
    </row>
    <row r="38" spans="1:7" ht="15.75" customHeight="1">
      <c r="A38" s="92"/>
      <c r="B38" s="322" t="s">
        <v>1</v>
      </c>
      <c r="C38" s="322"/>
      <c r="D38" s="322"/>
      <c r="E38" s="322"/>
      <c r="F38" s="322"/>
      <c r="G38" s="323"/>
    </row>
    <row r="39" spans="1:7" ht="15.75" customHeight="1">
      <c r="A39" s="77"/>
      <c r="B39" s="150" t="s">
        <v>96</v>
      </c>
      <c r="C39" s="141"/>
      <c r="D39" s="141"/>
      <c r="E39" s="141"/>
      <c r="F39" s="141"/>
      <c r="G39" s="142"/>
    </row>
    <row r="40" spans="1:7" ht="15.75" customHeight="1">
      <c r="A40" s="77"/>
      <c r="B40" s="322" t="s">
        <v>1</v>
      </c>
      <c r="C40" s="322"/>
      <c r="D40" s="322"/>
      <c r="E40" s="322"/>
      <c r="F40" s="322"/>
      <c r="G40" s="323"/>
    </row>
    <row r="41" spans="1:7" ht="15.75" customHeight="1">
      <c r="A41" s="77"/>
      <c r="B41" s="150" t="s">
        <v>104</v>
      </c>
      <c r="C41" s="141"/>
      <c r="D41" s="141"/>
      <c r="E41" s="141"/>
      <c r="F41" s="141"/>
      <c r="G41" s="142"/>
    </row>
    <row r="42" spans="1:7" ht="15.75" customHeight="1">
      <c r="A42" s="77"/>
      <c r="B42" s="322" t="s">
        <v>1</v>
      </c>
      <c r="C42" s="322"/>
      <c r="D42" s="322"/>
      <c r="E42" s="322"/>
      <c r="F42" s="322"/>
      <c r="G42" s="323"/>
    </row>
    <row r="43" spans="1:7" ht="15.75" customHeight="1">
      <c r="A43" s="77"/>
      <c r="B43" s="322" t="s">
        <v>1</v>
      </c>
      <c r="C43" s="322"/>
      <c r="D43" s="322"/>
      <c r="E43" s="322"/>
      <c r="F43" s="322"/>
      <c r="G43" s="323"/>
    </row>
    <row r="44" spans="1:7" ht="15.75" customHeight="1">
      <c r="A44" s="93"/>
      <c r="B44" s="322" t="s">
        <v>1</v>
      </c>
      <c r="C44" s="322"/>
      <c r="D44" s="322"/>
      <c r="E44" s="322"/>
      <c r="F44" s="322"/>
      <c r="G44" s="323"/>
    </row>
    <row r="45" spans="1:7" ht="18" customHeight="1">
      <c r="A45" s="81"/>
      <c r="B45" s="82"/>
      <c r="C45" s="88"/>
      <c r="D45" s="88" t="s">
        <v>13</v>
      </c>
      <c r="E45" s="82"/>
      <c r="F45" s="82"/>
      <c r="G45" s="83"/>
    </row>
    <row r="46" spans="1:7" ht="18" customHeight="1">
      <c r="A46" s="84"/>
      <c r="B46" s="85"/>
      <c r="C46" s="87"/>
      <c r="D46" s="87" t="s">
        <v>38</v>
      </c>
      <c r="E46" s="85"/>
      <c r="F46" s="85"/>
      <c r="G46" s="86"/>
    </row>
    <row r="47" spans="1:7" ht="24.75" customHeight="1">
      <c r="A47" s="206"/>
      <c r="B47" s="207"/>
      <c r="C47" s="208"/>
      <c r="D47" s="208" t="s">
        <v>92</v>
      </c>
      <c r="E47" s="207"/>
      <c r="F47" s="207"/>
      <c r="G47" s="209"/>
    </row>
  </sheetData>
  <sheetProtection/>
  <mergeCells count="24">
    <mergeCell ref="A2:G2"/>
    <mergeCell ref="C4:F4"/>
    <mergeCell ref="C5:F5"/>
    <mergeCell ref="C6:F6"/>
    <mergeCell ref="F15:G15"/>
    <mergeCell ref="C17:E17"/>
    <mergeCell ref="A3:G3"/>
    <mergeCell ref="B36:G36"/>
    <mergeCell ref="C18:E18"/>
    <mergeCell ref="C19:E19"/>
    <mergeCell ref="C20:E20"/>
    <mergeCell ref="A22:B22"/>
    <mergeCell ref="C21:E21"/>
    <mergeCell ref="C22:E22"/>
    <mergeCell ref="B38:G38"/>
    <mergeCell ref="B40:G40"/>
    <mergeCell ref="B42:G42"/>
    <mergeCell ref="B43:G43"/>
    <mergeCell ref="B44:G44"/>
    <mergeCell ref="B26:G26"/>
    <mergeCell ref="B28:G28"/>
    <mergeCell ref="B30:G30"/>
    <mergeCell ref="B32:G32"/>
    <mergeCell ref="B34:G34"/>
  </mergeCells>
  <printOptions/>
  <pageMargins left="0.36000000000000004" right="0.36000000000000004" top="0.4100000000000001" bottom="0.4100000000000001" header="0.1" footer="0.1"/>
  <pageSetup orientation="portrait" paperSize="9" scale="80" r:id="rId2"/>
  <headerFooter alignWithMargins="0">
    <oddHeader>&amp;L© 2011 - M.KAHL,A.MOUNGUENGUI,J.TURK&amp;RAutodiagnostic - BPLnb v2010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view="pageLayout" zoomScale="86" zoomScalePageLayoutView="86" workbookViewId="0" topLeftCell="E47">
      <selection activeCell="O50" sqref="O50"/>
    </sheetView>
  </sheetViews>
  <sheetFormatPr defaultColWidth="10.8515625" defaultRowHeight="33" customHeight="1" outlineLevelCol="1"/>
  <cols>
    <col min="1" max="1" width="7.28125" style="1" customWidth="1"/>
    <col min="2" max="2" width="77.8515625" style="28" customWidth="1"/>
    <col min="3" max="3" width="20.7109375" style="28" customWidth="1"/>
    <col min="4" max="4" width="37.28125" style="27" customWidth="1"/>
    <col min="5" max="5" width="28.7109375" style="27" customWidth="1"/>
    <col min="6" max="6" width="3.8515625" style="27" customWidth="1" outlineLevel="1"/>
    <col min="7" max="7" width="18.00390625" style="4" customWidth="1" outlineLevel="1"/>
    <col min="8" max="10" width="10.8515625" style="27" customWidth="1" outlineLevel="1"/>
    <col min="11" max="11" width="9.421875" style="27" customWidth="1" outlineLevel="1"/>
    <col min="12" max="13" width="10.8515625" style="27" customWidth="1" outlineLevel="1"/>
    <col min="14" max="14" width="11.8515625" style="25" customWidth="1" outlineLevel="1"/>
    <col min="15" max="15" width="19.7109375" style="35" customWidth="1" outlineLevel="1"/>
    <col min="16" max="16" width="19.421875" style="36" customWidth="1" outlineLevel="1"/>
    <col min="17" max="17" width="20.7109375" style="35" customWidth="1" outlineLevel="1"/>
    <col min="18" max="18" width="19.28125" style="36" customWidth="1" outlineLevel="1"/>
    <col min="19" max="25" width="10.8515625" style="27" customWidth="1" outlineLevel="1"/>
    <col min="26" max="26" width="11.8515625" style="25" customWidth="1" outlineLevel="1"/>
    <col min="27" max="27" width="15.140625" style="35" customWidth="1" outlineLevel="1"/>
    <col min="28" max="30" width="15.140625" style="36" customWidth="1" outlineLevel="1"/>
    <col min="31" max="31" width="15.140625" style="39" customWidth="1" outlineLevel="1"/>
    <col min="32" max="32" width="15.140625" style="36" customWidth="1" outlineLevel="1"/>
    <col min="33" max="39" width="10.8515625" style="27" customWidth="1" outlineLevel="1"/>
    <col min="40" max="16384" width="10.8515625" style="27" customWidth="1"/>
  </cols>
  <sheetData>
    <row r="1" spans="1:32" ht="22.5" customHeight="1">
      <c r="A1" s="157"/>
      <c r="B1" s="156" t="str">
        <f>'1) Contexte'!C1</f>
        <v>Autodiagnostic :</v>
      </c>
      <c r="C1" s="158"/>
      <c r="D1" s="158"/>
      <c r="E1" s="236" t="s">
        <v>102</v>
      </c>
      <c r="G1"/>
      <c r="H1"/>
      <c r="I1"/>
      <c r="J1"/>
      <c r="K1"/>
      <c r="L1"/>
      <c r="M1"/>
      <c r="N1"/>
      <c r="O1"/>
      <c r="P1"/>
      <c r="Q1"/>
      <c r="R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3" s="32" customFormat="1" ht="33" customHeight="1">
      <c r="A2" s="363" t="str">
        <f>'1) Contexte'!A2:G2</f>
        <v> "Bonnes pratiques de Laboratoire en Nanobiotechnologies" v2011</v>
      </c>
      <c r="B2" s="364"/>
      <c r="C2" s="364"/>
      <c r="D2" s="364"/>
      <c r="E2" s="365"/>
      <c r="G2"/>
      <c r="H2"/>
      <c r="I2"/>
      <c r="J2"/>
      <c r="K2"/>
      <c r="L2"/>
      <c r="M2"/>
      <c r="N2"/>
      <c r="O2"/>
      <c r="P2"/>
      <c r="Q2"/>
      <c r="R2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1"/>
    </row>
    <row r="3" spans="1:33" s="32" customFormat="1" ht="21" customHeight="1">
      <c r="A3" s="366" t="str">
        <f>'1) Contexte'!A3:G3</f>
        <v>Avertissement : toute zone blanche peut être remplie ou modifiée. Les données peuvent ensuite être utilisées dans d'autres onglets</v>
      </c>
      <c r="B3" s="367"/>
      <c r="C3" s="367"/>
      <c r="D3" s="367"/>
      <c r="E3" s="368"/>
      <c r="G3"/>
      <c r="H3" s="231"/>
      <c r="I3" s="232"/>
      <c r="J3" s="232"/>
      <c r="K3" s="233" t="s">
        <v>74</v>
      </c>
      <c r="L3" s="232"/>
      <c r="M3" s="232"/>
      <c r="N3" s="234"/>
      <c r="O3" s="361" t="s">
        <v>109</v>
      </c>
      <c r="P3" s="237" t="s">
        <v>111</v>
      </c>
      <c r="Q3" s="361" t="s">
        <v>109</v>
      </c>
      <c r="R3" s="248" t="s">
        <v>185</v>
      </c>
      <c r="T3" s="343"/>
      <c r="U3" s="343"/>
      <c r="V3" s="343"/>
      <c r="W3" s="343"/>
      <c r="X3" s="343"/>
      <c r="Y3" s="343"/>
      <c r="Z3" s="343"/>
      <c r="AA3" s="341"/>
      <c r="AB3" s="342"/>
      <c r="AC3" s="341"/>
      <c r="AD3" s="342"/>
      <c r="AE3" s="341"/>
      <c r="AF3" s="342"/>
      <c r="AG3" s="261"/>
    </row>
    <row r="4" spans="1:33" s="32" customFormat="1" ht="33" customHeight="1">
      <c r="A4" s="130"/>
      <c r="B4" s="131" t="s">
        <v>119</v>
      </c>
      <c r="C4" s="349"/>
      <c r="D4" s="349"/>
      <c r="E4" s="63" t="s">
        <v>58</v>
      </c>
      <c r="G4" s="6"/>
      <c r="H4" s="372" t="s">
        <v>93</v>
      </c>
      <c r="I4" s="373"/>
      <c r="J4" s="373"/>
      <c r="K4" s="373"/>
      <c r="L4" s="373"/>
      <c r="M4" s="373"/>
      <c r="N4" s="374"/>
      <c r="O4" s="362"/>
      <c r="P4" s="238" t="s">
        <v>25</v>
      </c>
      <c r="Q4" s="362"/>
      <c r="R4" s="238" t="s">
        <v>25</v>
      </c>
      <c r="T4" s="344"/>
      <c r="U4" s="344"/>
      <c r="V4" s="344"/>
      <c r="W4" s="344"/>
      <c r="X4" s="344"/>
      <c r="Y4" s="344"/>
      <c r="Z4" s="344"/>
      <c r="AA4" s="341"/>
      <c r="AB4" s="342"/>
      <c r="AC4" s="341"/>
      <c r="AD4" s="342"/>
      <c r="AE4" s="341"/>
      <c r="AF4" s="342"/>
      <c r="AG4" s="261"/>
    </row>
    <row r="5" spans="1:33" s="32" customFormat="1" ht="33" customHeight="1">
      <c r="A5" s="132"/>
      <c r="B5" s="133" t="s">
        <v>94</v>
      </c>
      <c r="C5" s="350"/>
      <c r="D5" s="350"/>
      <c r="E5" s="50"/>
      <c r="G5" s="369" t="s">
        <v>67</v>
      </c>
      <c r="H5" s="221"/>
      <c r="I5" s="222"/>
      <c r="J5" s="222"/>
      <c r="K5" s="220" t="s">
        <v>72</v>
      </c>
      <c r="L5" s="222"/>
      <c r="M5" s="222"/>
      <c r="N5" s="223"/>
      <c r="O5" s="219" t="s">
        <v>106</v>
      </c>
      <c r="P5" s="47" t="s">
        <v>68</v>
      </c>
      <c r="Q5" s="46" t="s">
        <v>106</v>
      </c>
      <c r="R5" s="43" t="s">
        <v>54</v>
      </c>
      <c r="T5" s="354"/>
      <c r="U5" s="354"/>
      <c r="V5" s="354"/>
      <c r="W5" s="354"/>
      <c r="X5" s="354"/>
      <c r="Y5" s="354"/>
      <c r="Z5" s="354"/>
      <c r="AA5" s="262"/>
      <c r="AB5" s="263"/>
      <c r="AC5" s="262"/>
      <c r="AD5" s="263"/>
      <c r="AE5" s="262"/>
      <c r="AF5" s="263"/>
      <c r="AG5" s="261"/>
    </row>
    <row r="6" spans="1:33" s="32" customFormat="1" ht="33" customHeight="1">
      <c r="A6" s="134"/>
      <c r="B6" s="135" t="s">
        <v>95</v>
      </c>
      <c r="C6" s="351"/>
      <c r="D6" s="351"/>
      <c r="E6" s="51"/>
      <c r="G6" s="370"/>
      <c r="H6" s="226">
        <f>'1) Contexte'!G17</f>
        <v>0</v>
      </c>
      <c r="I6" s="226">
        <f>'1) Contexte'!G18</f>
        <v>0.2</v>
      </c>
      <c r="J6" s="226">
        <f>'1) Contexte'!G19</f>
        <v>0.4</v>
      </c>
      <c r="K6" s="235">
        <f>'1) Contexte'!G20</f>
        <v>0.6</v>
      </c>
      <c r="L6" s="226">
        <f>'1) Contexte'!G21</f>
        <v>0.8</v>
      </c>
      <c r="M6" s="226">
        <f>'1) Contexte'!G22+'1) Contexte'!M30</f>
        <v>1</v>
      </c>
      <c r="N6" s="355" t="s">
        <v>73</v>
      </c>
      <c r="O6" s="357" t="s">
        <v>108</v>
      </c>
      <c r="P6" s="48" t="s">
        <v>0</v>
      </c>
      <c r="Q6" s="359" t="s">
        <v>107</v>
      </c>
      <c r="R6" s="44" t="s">
        <v>0</v>
      </c>
      <c r="T6" s="95"/>
      <c r="U6" s="95"/>
      <c r="V6" s="95"/>
      <c r="W6" s="95"/>
      <c r="X6" s="95"/>
      <c r="Y6" s="95"/>
      <c r="Z6" s="342"/>
      <c r="AA6" s="264"/>
      <c r="AB6" s="265"/>
      <c r="AC6" s="264"/>
      <c r="AD6" s="265"/>
      <c r="AE6" s="264"/>
      <c r="AF6" s="265"/>
      <c r="AG6" s="261"/>
    </row>
    <row r="7" spans="1:33" s="32" customFormat="1" ht="33" customHeight="1">
      <c r="A7" s="192" t="s">
        <v>16</v>
      </c>
      <c r="B7" s="111"/>
      <c r="C7" s="111"/>
      <c r="D7" s="111"/>
      <c r="E7" s="112"/>
      <c r="G7" s="371"/>
      <c r="H7" s="227" t="str">
        <f>'1) Contexte'!F17</f>
        <v>Faux Unanime</v>
      </c>
      <c r="I7" s="227" t="str">
        <f>'1) Contexte'!F18</f>
        <v>Faux</v>
      </c>
      <c r="J7" s="227" t="str">
        <f>'1) Contexte'!F19</f>
        <v>Plutôt Faux</v>
      </c>
      <c r="K7" s="227" t="str">
        <f>'1) Contexte'!F20</f>
        <v>Plutôt Vrai</v>
      </c>
      <c r="L7" s="227" t="str">
        <f>'1) Contexte'!F21</f>
        <v>Vrai</v>
      </c>
      <c r="M7" s="227" t="str">
        <f>'1) Contexte'!F22</f>
        <v>Vrai Prouvé</v>
      </c>
      <c r="N7" s="356"/>
      <c r="O7" s="358"/>
      <c r="P7" s="49" t="s">
        <v>53</v>
      </c>
      <c r="Q7" s="360"/>
      <c r="R7" s="45" t="s">
        <v>55</v>
      </c>
      <c r="T7" s="266"/>
      <c r="U7" s="266"/>
      <c r="V7" s="266"/>
      <c r="W7" s="266"/>
      <c r="X7" s="266"/>
      <c r="Y7" s="266"/>
      <c r="Z7" s="342"/>
      <c r="AA7" s="264"/>
      <c r="AB7" s="265"/>
      <c r="AC7" s="265"/>
      <c r="AD7" s="265"/>
      <c r="AE7" s="264"/>
      <c r="AF7" s="265"/>
      <c r="AG7" s="261"/>
    </row>
    <row r="8" spans="1:33" s="32" customFormat="1" ht="39" customHeight="1">
      <c r="A8" s="278" t="s">
        <v>187</v>
      </c>
      <c r="B8" s="113"/>
      <c r="C8" s="113"/>
      <c r="D8" s="113"/>
      <c r="E8" s="114"/>
      <c r="G8" s="22"/>
      <c r="H8" s="23"/>
      <c r="I8" s="23"/>
      <c r="J8" s="23"/>
      <c r="K8" s="23"/>
      <c r="L8" s="23"/>
      <c r="M8" s="23"/>
      <c r="N8" s="24"/>
      <c r="O8" s="247" t="s">
        <v>110</v>
      </c>
      <c r="P8" s="11"/>
      <c r="Q8" s="97" t="s">
        <v>83</v>
      </c>
      <c r="R8" s="37"/>
      <c r="S8"/>
      <c r="T8" s="260"/>
      <c r="U8" s="260"/>
      <c r="V8" s="260"/>
      <c r="W8" s="260"/>
      <c r="X8" s="260"/>
      <c r="Y8" s="260"/>
      <c r="Z8" s="260"/>
      <c r="AA8" s="264"/>
      <c r="AB8" s="267"/>
      <c r="AC8" s="264"/>
      <c r="AD8" s="267"/>
      <c r="AE8" s="264"/>
      <c r="AF8" s="267"/>
      <c r="AG8" s="261"/>
    </row>
    <row r="9" spans="1:33" s="32" customFormat="1" ht="33" customHeight="1">
      <c r="A9" s="193" t="s">
        <v>17</v>
      </c>
      <c r="B9" s="126"/>
      <c r="C9" s="126"/>
      <c r="D9" s="126"/>
      <c r="E9" s="127"/>
      <c r="F9" s="33"/>
      <c r="G9" s="13"/>
      <c r="H9" s="14"/>
      <c r="I9" s="14"/>
      <c r="J9" s="14"/>
      <c r="K9" s="14"/>
      <c r="L9" s="14"/>
      <c r="M9" s="14"/>
      <c r="N9" s="15"/>
      <c r="O9" s="16"/>
      <c r="P9" s="246" t="s">
        <v>112</v>
      </c>
      <c r="Q9" s="240">
        <f>Q11+Q33+Q39</f>
        <v>1</v>
      </c>
      <c r="R9" s="10">
        <f>R11+R33+R39+R49</f>
        <v>0.4333947712418301</v>
      </c>
      <c r="S9"/>
      <c r="T9" s="260"/>
      <c r="U9" s="260"/>
      <c r="V9" s="260"/>
      <c r="W9" s="260"/>
      <c r="X9" s="260"/>
      <c r="Y9" s="260"/>
      <c r="Z9" s="260"/>
      <c r="AA9" s="268"/>
      <c r="AB9" s="267"/>
      <c r="AC9" s="268"/>
      <c r="AD9" s="267"/>
      <c r="AE9" s="268"/>
      <c r="AF9" s="267"/>
      <c r="AG9" s="261"/>
    </row>
    <row r="10" spans="1:33" s="32" customFormat="1" ht="33" customHeight="1">
      <c r="A10" s="277" t="s">
        <v>186</v>
      </c>
      <c r="B10" s="210"/>
      <c r="C10" s="128"/>
      <c r="D10" s="128"/>
      <c r="E10" s="129"/>
      <c r="F10" s="33"/>
      <c r="G10" s="17"/>
      <c r="H10" s="18"/>
      <c r="I10" s="18"/>
      <c r="J10" s="18"/>
      <c r="K10" s="18"/>
      <c r="L10" s="18"/>
      <c r="M10" s="18"/>
      <c r="N10" s="19"/>
      <c r="O10" s="20"/>
      <c r="P10" s="21"/>
      <c r="Q10" s="245"/>
      <c r="R10" s="10"/>
      <c r="S1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1"/>
    </row>
    <row r="11" spans="1:33" s="32" customFormat="1" ht="47.25" customHeight="1">
      <c r="A11" s="347" t="s">
        <v>183</v>
      </c>
      <c r="B11" s="348"/>
      <c r="G11" s="7"/>
      <c r="H11" s="8"/>
      <c r="I11" s="8"/>
      <c r="J11" s="8"/>
      <c r="K11" s="8"/>
      <c r="L11" s="8"/>
      <c r="M11" s="242"/>
      <c r="N11" s="243" t="s">
        <v>112</v>
      </c>
      <c r="O11" s="239">
        <f>SUM(O14:O32)</f>
        <v>1</v>
      </c>
      <c r="P11" s="12">
        <f>SUM(P14:P32)</f>
        <v>0.5294117647058824</v>
      </c>
      <c r="Q11" s="241">
        <v>0.33</v>
      </c>
      <c r="R11" s="10">
        <f>P11*Q11</f>
        <v>0.17470588235294118</v>
      </c>
      <c r="S11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1"/>
    </row>
    <row r="12" spans="1:33" s="32" customFormat="1" ht="47.25" customHeight="1">
      <c r="A12" s="352" t="s">
        <v>184</v>
      </c>
      <c r="B12" s="353"/>
      <c r="G12" s="7"/>
      <c r="H12" s="8"/>
      <c r="I12" s="8"/>
      <c r="J12" s="8"/>
      <c r="K12" s="8"/>
      <c r="L12" s="8"/>
      <c r="M12" s="242"/>
      <c r="N12" s="243"/>
      <c r="O12" s="239"/>
      <c r="P12" s="12"/>
      <c r="Q12" s="250"/>
      <c r="R12" s="251"/>
      <c r="S12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1"/>
    </row>
    <row r="13" spans="1:33" s="32" customFormat="1" ht="33" customHeight="1">
      <c r="A13" s="252" t="s">
        <v>120</v>
      </c>
      <c r="B13" s="253" t="s">
        <v>121</v>
      </c>
      <c r="C13" s="213" t="s">
        <v>59</v>
      </c>
      <c r="D13" s="256" t="s">
        <v>128</v>
      </c>
      <c r="E13" s="214" t="s">
        <v>57</v>
      </c>
      <c r="G13" s="7"/>
      <c r="H13" s="8"/>
      <c r="I13" s="8"/>
      <c r="J13" s="8"/>
      <c r="K13" s="8"/>
      <c r="L13" s="8"/>
      <c r="M13" s="242"/>
      <c r="N13" s="243"/>
      <c r="O13" s="239"/>
      <c r="P13" s="12"/>
      <c r="Q13" s="250"/>
      <c r="R13" s="251"/>
      <c r="S13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1"/>
    </row>
    <row r="14" spans="1:33" s="32" customFormat="1" ht="33" customHeight="1">
      <c r="A14" s="211" t="s">
        <v>61</v>
      </c>
      <c r="B14" s="212" t="s">
        <v>123</v>
      </c>
      <c r="C14" s="64"/>
      <c r="D14" s="58"/>
      <c r="E14" s="59"/>
      <c r="G14" s="224">
        <v>5</v>
      </c>
      <c r="H14" s="225">
        <f>IF(G14=1,$H$6,"")</f>
      </c>
      <c r="I14" s="225">
        <f>IF(G14=2,$I$6,"")</f>
      </c>
      <c r="J14" s="225">
        <f>IF(G14=3,$J$6,"")</f>
      </c>
      <c r="K14" s="225">
        <f>IF(G14=4,$K$6,"")</f>
      </c>
      <c r="L14" s="225">
        <f>IF(G14=5,$L$6,"")</f>
        <v>0.8</v>
      </c>
      <c r="M14" s="225">
        <f>IF(G14=6,$M$6,"")</f>
      </c>
      <c r="N14" s="228">
        <f>SUM(H14:M14)</f>
        <v>0.8</v>
      </c>
      <c r="O14" s="249">
        <f>1/17</f>
        <v>0.058823529411764705</v>
      </c>
      <c r="P14" s="230">
        <f>N14*O14</f>
        <v>0.047058823529411764</v>
      </c>
      <c r="Q14" s="9"/>
      <c r="R14" s="34"/>
      <c r="T14" s="9"/>
      <c r="U14" s="9"/>
      <c r="V14" s="9"/>
      <c r="W14" s="9"/>
      <c r="X14" s="9"/>
      <c r="Y14" s="9"/>
      <c r="Z14" s="9"/>
      <c r="AA14" s="258"/>
      <c r="AB14" s="259"/>
      <c r="AC14" s="260"/>
      <c r="AD14" s="260"/>
      <c r="AE14" s="260"/>
      <c r="AF14" s="260"/>
      <c r="AG14" s="261"/>
    </row>
    <row r="15" spans="1:33" s="32" customFormat="1" ht="33" customHeight="1">
      <c r="A15" s="211" t="s">
        <v>62</v>
      </c>
      <c r="B15" s="212" t="s">
        <v>124</v>
      </c>
      <c r="C15" s="65"/>
      <c r="D15" s="59"/>
      <c r="E15" s="59"/>
      <c r="G15" s="224">
        <v>4</v>
      </c>
      <c r="H15" s="225">
        <f>IF(G15=1,$H$6,"")</f>
      </c>
      <c r="I15" s="225">
        <f>IF(G15=2,$I$6,"")</f>
      </c>
      <c r="J15" s="225">
        <f aca="true" t="shared" si="0" ref="J15:J31">IF(G15=3,$J$6,"")</f>
      </c>
      <c r="K15" s="225">
        <f aca="true" t="shared" si="1" ref="K15:K31">IF(G15=4,$K$6,"")</f>
        <v>0.6</v>
      </c>
      <c r="L15" s="225">
        <f aca="true" t="shared" si="2" ref="L15:L31">IF(G15=5,$L$6,"")</f>
      </c>
      <c r="M15" s="225">
        <f aca="true" t="shared" si="3" ref="M15:M31">IF(G15=6,$M$6,"")</f>
      </c>
      <c r="N15" s="228">
        <f>SUM(H15:M15)</f>
        <v>0.6</v>
      </c>
      <c r="O15" s="249">
        <f>1/17</f>
        <v>0.058823529411764705</v>
      </c>
      <c r="P15" s="230">
        <f>N15*O15</f>
        <v>0.03529411764705882</v>
      </c>
      <c r="Q15" s="9"/>
      <c r="R15" s="34"/>
      <c r="T15" s="9"/>
      <c r="U15" s="9"/>
      <c r="V15" s="9"/>
      <c r="W15" s="9"/>
      <c r="X15" s="9"/>
      <c r="Y15" s="9"/>
      <c r="Z15" s="9"/>
      <c r="AA15" s="258"/>
      <c r="AB15" s="259"/>
      <c r="AC15" s="260"/>
      <c r="AD15" s="260"/>
      <c r="AE15" s="260"/>
      <c r="AF15" s="260"/>
      <c r="AG15" s="261"/>
    </row>
    <row r="16" spans="1:33" s="32" customFormat="1" ht="33" customHeight="1">
      <c r="A16" s="211" t="s">
        <v>63</v>
      </c>
      <c r="B16" s="212" t="s">
        <v>125</v>
      </c>
      <c r="C16" s="65"/>
      <c r="D16" s="59"/>
      <c r="E16" s="59"/>
      <c r="G16" s="224">
        <v>1</v>
      </c>
      <c r="H16" s="225">
        <f>IF(G16=1,$H$6,"")</f>
        <v>0</v>
      </c>
      <c r="I16" s="225">
        <f>IF(G16=2,$I$6,"")</f>
      </c>
      <c r="J16" s="225">
        <f t="shared" si="0"/>
      </c>
      <c r="K16" s="225">
        <f t="shared" si="1"/>
      </c>
      <c r="L16" s="225">
        <f t="shared" si="2"/>
      </c>
      <c r="M16" s="225">
        <f t="shared" si="3"/>
      </c>
      <c r="N16" s="228">
        <f>SUM(H16:M16)</f>
        <v>0</v>
      </c>
      <c r="O16" s="249">
        <f>1/17</f>
        <v>0.058823529411764705</v>
      </c>
      <c r="P16" s="230">
        <f>N16*O16</f>
        <v>0</v>
      </c>
      <c r="Q16" s="9"/>
      <c r="R16" s="34"/>
      <c r="T16" s="9"/>
      <c r="U16" s="9"/>
      <c r="V16" s="9"/>
      <c r="W16" s="9"/>
      <c r="X16" s="9"/>
      <c r="Y16" s="9"/>
      <c r="Z16" s="9"/>
      <c r="AA16" s="258"/>
      <c r="AB16" s="259"/>
      <c r="AC16" s="260"/>
      <c r="AD16" s="260"/>
      <c r="AE16" s="260"/>
      <c r="AF16" s="260"/>
      <c r="AG16" s="261"/>
    </row>
    <row r="17" spans="1:33" s="32" customFormat="1" ht="33" customHeight="1">
      <c r="A17" s="254" t="s">
        <v>127</v>
      </c>
      <c r="B17" s="255" t="s">
        <v>126</v>
      </c>
      <c r="C17" s="213" t="s">
        <v>59</v>
      </c>
      <c r="D17" s="214" t="s">
        <v>56</v>
      </c>
      <c r="E17" s="214" t="s">
        <v>57</v>
      </c>
      <c r="G17" s="9"/>
      <c r="H17" s="9"/>
      <c r="I17" s="9"/>
      <c r="J17" s="9">
        <f t="shared" si="0"/>
      </c>
      <c r="K17" s="9">
        <f t="shared" si="1"/>
      </c>
      <c r="L17" s="9">
        <f t="shared" si="2"/>
      </c>
      <c r="M17" s="9">
        <f t="shared" si="3"/>
      </c>
      <c r="N17" s="9"/>
      <c r="O17" s="275"/>
      <c r="P17" s="276"/>
      <c r="Q17" s="9"/>
      <c r="R17" s="34"/>
      <c r="T17" s="9"/>
      <c r="U17" s="9"/>
      <c r="V17" s="9"/>
      <c r="W17" s="9"/>
      <c r="X17" s="9"/>
      <c r="Y17" s="9"/>
      <c r="Z17" s="9"/>
      <c r="AA17" s="258"/>
      <c r="AB17" s="259"/>
      <c r="AC17" s="260"/>
      <c r="AD17" s="260"/>
      <c r="AE17" s="260"/>
      <c r="AF17" s="260"/>
      <c r="AG17" s="261"/>
    </row>
    <row r="18" spans="1:33" s="32" customFormat="1" ht="33" customHeight="1">
      <c r="A18" s="211" t="s">
        <v>137</v>
      </c>
      <c r="B18" s="212" t="s">
        <v>129</v>
      </c>
      <c r="C18" s="65"/>
      <c r="D18" s="59"/>
      <c r="E18" s="59"/>
      <c r="G18" s="224">
        <v>5</v>
      </c>
      <c r="H18" s="225">
        <f>IF(G18=1,$H$6,"")</f>
      </c>
      <c r="I18" s="225">
        <f>IF(G18=2,$I$6,"")</f>
      </c>
      <c r="J18" s="225">
        <f t="shared" si="0"/>
      </c>
      <c r="K18" s="225">
        <f t="shared" si="1"/>
      </c>
      <c r="L18" s="225">
        <f t="shared" si="2"/>
        <v>0.8</v>
      </c>
      <c r="M18" s="225">
        <f t="shared" si="3"/>
      </c>
      <c r="N18" s="228">
        <f>SUM(H18:M18)</f>
        <v>0.8</v>
      </c>
      <c r="O18" s="249">
        <f>1/17</f>
        <v>0.058823529411764705</v>
      </c>
      <c r="P18" s="230">
        <f>N18*O18</f>
        <v>0.047058823529411764</v>
      </c>
      <c r="Q18" s="9"/>
      <c r="R18" s="34"/>
      <c r="T18" s="9"/>
      <c r="U18" s="9"/>
      <c r="V18" s="9"/>
      <c r="W18" s="9"/>
      <c r="X18" s="9"/>
      <c r="Y18" s="9"/>
      <c r="Z18" s="9"/>
      <c r="AA18" s="258"/>
      <c r="AB18" s="259"/>
      <c r="AC18" s="260"/>
      <c r="AD18" s="260"/>
      <c r="AE18" s="260"/>
      <c r="AF18" s="260"/>
      <c r="AG18" s="261"/>
    </row>
    <row r="19" spans="1:33" s="32" customFormat="1" ht="33" customHeight="1">
      <c r="A19" s="211" t="s">
        <v>138</v>
      </c>
      <c r="B19" s="212" t="s">
        <v>130</v>
      </c>
      <c r="C19" s="65"/>
      <c r="D19" s="59"/>
      <c r="E19" s="59"/>
      <c r="G19" s="224">
        <v>2</v>
      </c>
      <c r="H19" s="225">
        <f aca="true" t="shared" si="4" ref="H19:H24">IF(G19=1,$H$6,"")</f>
      </c>
      <c r="I19" s="225">
        <f aca="true" t="shared" si="5" ref="I19:I31">IF(G19=2,$I$6,"")</f>
        <v>0.2</v>
      </c>
      <c r="J19" s="225">
        <f t="shared" si="0"/>
      </c>
      <c r="K19" s="225">
        <f t="shared" si="1"/>
      </c>
      <c r="L19" s="225">
        <f t="shared" si="2"/>
      </c>
      <c r="M19" s="225">
        <f t="shared" si="3"/>
      </c>
      <c r="N19" s="228">
        <f aca="true" t="shared" si="6" ref="N19:N31">SUM(H19:M19)</f>
        <v>0.2</v>
      </c>
      <c r="O19" s="249">
        <f aca="true" t="shared" si="7" ref="O19:O24">1/17</f>
        <v>0.058823529411764705</v>
      </c>
      <c r="P19" s="230">
        <f aca="true" t="shared" si="8" ref="P19:P24">N19*O19</f>
        <v>0.011764705882352941</v>
      </c>
      <c r="Q19" s="9"/>
      <c r="R19" s="34"/>
      <c r="T19" s="9"/>
      <c r="U19" s="9"/>
      <c r="V19" s="9"/>
      <c r="W19" s="9"/>
      <c r="X19" s="9"/>
      <c r="Y19" s="9"/>
      <c r="Z19" s="9"/>
      <c r="AA19" s="258"/>
      <c r="AB19" s="259"/>
      <c r="AC19" s="260"/>
      <c r="AD19" s="260"/>
      <c r="AE19" s="260"/>
      <c r="AF19" s="260"/>
      <c r="AG19" s="261"/>
    </row>
    <row r="20" spans="1:33" s="32" customFormat="1" ht="33" customHeight="1">
      <c r="A20" s="211" t="s">
        <v>139</v>
      </c>
      <c r="B20" s="212" t="s">
        <v>131</v>
      </c>
      <c r="C20" s="65"/>
      <c r="D20" s="59"/>
      <c r="E20" s="59"/>
      <c r="G20" s="224">
        <v>4</v>
      </c>
      <c r="H20" s="225">
        <f t="shared" si="4"/>
      </c>
      <c r="I20" s="225">
        <f t="shared" si="5"/>
      </c>
      <c r="J20" s="225">
        <f t="shared" si="0"/>
      </c>
      <c r="K20" s="225">
        <f t="shared" si="1"/>
        <v>0.6</v>
      </c>
      <c r="L20" s="225">
        <f t="shared" si="2"/>
      </c>
      <c r="M20" s="225">
        <f t="shared" si="3"/>
      </c>
      <c r="N20" s="228">
        <f t="shared" si="6"/>
        <v>0.6</v>
      </c>
      <c r="O20" s="249">
        <f t="shared" si="7"/>
        <v>0.058823529411764705</v>
      </c>
      <c r="P20" s="230">
        <f t="shared" si="8"/>
        <v>0.03529411764705882</v>
      </c>
      <c r="Q20" s="9"/>
      <c r="R20" s="34"/>
      <c r="T20" s="9"/>
      <c r="U20" s="9"/>
      <c r="V20" s="9"/>
      <c r="W20" s="9"/>
      <c r="X20" s="9"/>
      <c r="Y20" s="9"/>
      <c r="Z20" s="9"/>
      <c r="AA20" s="258"/>
      <c r="AB20" s="259"/>
      <c r="AC20" s="260"/>
      <c r="AD20" s="260"/>
      <c r="AE20" s="260"/>
      <c r="AF20" s="260"/>
      <c r="AG20" s="261"/>
    </row>
    <row r="21" spans="1:33" s="32" customFormat="1" ht="33" customHeight="1">
      <c r="A21" s="211" t="s">
        <v>140</v>
      </c>
      <c r="B21" s="212" t="s">
        <v>222</v>
      </c>
      <c r="C21" s="65"/>
      <c r="D21" s="59"/>
      <c r="E21" s="59"/>
      <c r="G21" s="224">
        <v>5</v>
      </c>
      <c r="H21" s="225">
        <f t="shared" si="4"/>
      </c>
      <c r="I21" s="225">
        <f t="shared" si="5"/>
      </c>
      <c r="J21" s="225">
        <f t="shared" si="0"/>
      </c>
      <c r="K21" s="225">
        <f t="shared" si="1"/>
      </c>
      <c r="L21" s="225">
        <f t="shared" si="2"/>
        <v>0.8</v>
      </c>
      <c r="M21" s="225">
        <f t="shared" si="3"/>
      </c>
      <c r="N21" s="228">
        <f t="shared" si="6"/>
        <v>0.8</v>
      </c>
      <c r="O21" s="249">
        <f t="shared" si="7"/>
        <v>0.058823529411764705</v>
      </c>
      <c r="P21" s="230">
        <f t="shared" si="8"/>
        <v>0.047058823529411764</v>
      </c>
      <c r="Q21" s="9"/>
      <c r="R21" s="34"/>
      <c r="T21" s="9"/>
      <c r="U21" s="9"/>
      <c r="V21" s="9"/>
      <c r="W21" s="9"/>
      <c r="X21" s="9"/>
      <c r="Y21" s="9"/>
      <c r="Z21" s="9"/>
      <c r="AA21" s="258"/>
      <c r="AB21" s="259"/>
      <c r="AC21" s="260"/>
      <c r="AD21" s="260"/>
      <c r="AE21" s="260"/>
      <c r="AF21" s="260"/>
      <c r="AG21" s="261"/>
    </row>
    <row r="22" spans="1:33" s="32" customFormat="1" ht="33" customHeight="1">
      <c r="A22" s="211" t="s">
        <v>141</v>
      </c>
      <c r="B22" s="212" t="s">
        <v>132</v>
      </c>
      <c r="C22" s="65"/>
      <c r="D22" s="59"/>
      <c r="E22" s="59"/>
      <c r="G22" s="224">
        <v>1</v>
      </c>
      <c r="H22" s="225">
        <f t="shared" si="4"/>
        <v>0</v>
      </c>
      <c r="I22" s="225">
        <f t="shared" si="5"/>
      </c>
      <c r="J22" s="225">
        <f t="shared" si="0"/>
      </c>
      <c r="K22" s="225">
        <f t="shared" si="1"/>
      </c>
      <c r="L22" s="225">
        <f t="shared" si="2"/>
      </c>
      <c r="M22" s="225">
        <f t="shared" si="3"/>
      </c>
      <c r="N22" s="228">
        <f t="shared" si="6"/>
        <v>0</v>
      </c>
      <c r="O22" s="249">
        <f t="shared" si="7"/>
        <v>0.058823529411764705</v>
      </c>
      <c r="P22" s="230">
        <f t="shared" si="8"/>
        <v>0</v>
      </c>
      <c r="Q22" s="9"/>
      <c r="R22" s="34"/>
      <c r="T22" s="9"/>
      <c r="U22" s="9"/>
      <c r="V22" s="9"/>
      <c r="W22" s="9"/>
      <c r="X22" s="9"/>
      <c r="Y22" s="9"/>
      <c r="Z22" s="9"/>
      <c r="AA22" s="258"/>
      <c r="AB22" s="259"/>
      <c r="AC22" s="260"/>
      <c r="AD22" s="260"/>
      <c r="AE22" s="260"/>
      <c r="AF22" s="260"/>
      <c r="AG22" s="261"/>
    </row>
    <row r="23" spans="1:33" s="32" customFormat="1" ht="33" customHeight="1">
      <c r="A23" s="211" t="s">
        <v>142</v>
      </c>
      <c r="B23" s="212" t="s">
        <v>133</v>
      </c>
      <c r="C23" s="65"/>
      <c r="D23" s="59"/>
      <c r="E23" s="59"/>
      <c r="G23" s="224">
        <v>5</v>
      </c>
      <c r="H23" s="225">
        <f t="shared" si="4"/>
      </c>
      <c r="I23" s="225">
        <f t="shared" si="5"/>
      </c>
      <c r="J23" s="225">
        <f t="shared" si="0"/>
      </c>
      <c r="K23" s="225">
        <f t="shared" si="1"/>
      </c>
      <c r="L23" s="225">
        <f t="shared" si="2"/>
        <v>0.8</v>
      </c>
      <c r="M23" s="225">
        <f t="shared" si="3"/>
      </c>
      <c r="N23" s="228">
        <f t="shared" si="6"/>
        <v>0.8</v>
      </c>
      <c r="O23" s="249">
        <f t="shared" si="7"/>
        <v>0.058823529411764705</v>
      </c>
      <c r="P23" s="230">
        <f t="shared" si="8"/>
        <v>0.047058823529411764</v>
      </c>
      <c r="Q23" s="9"/>
      <c r="R23" s="34"/>
      <c r="T23" s="9"/>
      <c r="U23" s="9"/>
      <c r="V23" s="9"/>
      <c r="W23" s="9"/>
      <c r="X23" s="9"/>
      <c r="Y23" s="9"/>
      <c r="Z23" s="9"/>
      <c r="AA23" s="258"/>
      <c r="AB23" s="259"/>
      <c r="AC23" s="260"/>
      <c r="AD23" s="260"/>
      <c r="AE23" s="260"/>
      <c r="AF23" s="260"/>
      <c r="AG23" s="261"/>
    </row>
    <row r="24" spans="1:33" s="32" customFormat="1" ht="33" customHeight="1">
      <c r="A24" s="211" t="s">
        <v>143</v>
      </c>
      <c r="B24" s="212" t="s">
        <v>134</v>
      </c>
      <c r="C24" s="65"/>
      <c r="D24" s="59"/>
      <c r="E24" s="59"/>
      <c r="G24" s="224">
        <v>2</v>
      </c>
      <c r="H24" s="225">
        <f t="shared" si="4"/>
      </c>
      <c r="I24" s="225">
        <f t="shared" si="5"/>
        <v>0.2</v>
      </c>
      <c r="J24" s="225">
        <f t="shared" si="0"/>
      </c>
      <c r="K24" s="225">
        <f t="shared" si="1"/>
      </c>
      <c r="L24" s="225">
        <f t="shared" si="2"/>
      </c>
      <c r="M24" s="225">
        <f t="shared" si="3"/>
      </c>
      <c r="N24" s="228">
        <f t="shared" si="6"/>
        <v>0.2</v>
      </c>
      <c r="O24" s="249">
        <f t="shared" si="7"/>
        <v>0.058823529411764705</v>
      </c>
      <c r="P24" s="230">
        <f t="shared" si="8"/>
        <v>0.011764705882352941</v>
      </c>
      <c r="Q24" s="9"/>
      <c r="R24" s="34"/>
      <c r="T24" s="9"/>
      <c r="U24" s="9"/>
      <c r="V24" s="9"/>
      <c r="W24" s="9"/>
      <c r="X24" s="9"/>
      <c r="Y24" s="9"/>
      <c r="Z24" s="9"/>
      <c r="AA24" s="258"/>
      <c r="AB24" s="259"/>
      <c r="AC24" s="260"/>
      <c r="AD24" s="260"/>
      <c r="AE24" s="260"/>
      <c r="AF24" s="260"/>
      <c r="AG24" s="261"/>
    </row>
    <row r="25" spans="1:33" s="32" customFormat="1" ht="33" customHeight="1">
      <c r="A25" s="254" t="s">
        <v>136</v>
      </c>
      <c r="B25" s="255" t="s">
        <v>135</v>
      </c>
      <c r="C25" s="213" t="s">
        <v>59</v>
      </c>
      <c r="D25" s="214" t="s">
        <v>56</v>
      </c>
      <c r="E25" s="214" t="s">
        <v>57</v>
      </c>
      <c r="G25" s="224"/>
      <c r="H25" s="375"/>
      <c r="I25" s="376"/>
      <c r="J25" s="376"/>
      <c r="K25" s="376"/>
      <c r="L25" s="376"/>
      <c r="M25" s="376"/>
      <c r="N25" s="376"/>
      <c r="O25" s="376"/>
      <c r="P25" s="377"/>
      <c r="Q25" s="9"/>
      <c r="R25" s="34"/>
      <c r="T25" s="9"/>
      <c r="U25" s="9"/>
      <c r="V25" s="9"/>
      <c r="W25" s="9"/>
      <c r="X25" s="9"/>
      <c r="Y25" s="9"/>
      <c r="Z25" s="9"/>
      <c r="AA25" s="258"/>
      <c r="AB25" s="259"/>
      <c r="AC25" s="260"/>
      <c r="AD25" s="260"/>
      <c r="AE25" s="260"/>
      <c r="AF25" s="260"/>
      <c r="AG25" s="261"/>
    </row>
    <row r="26" spans="1:33" s="32" customFormat="1" ht="33" customHeight="1">
      <c r="A26" s="211" t="s">
        <v>150</v>
      </c>
      <c r="B26" s="212" t="s">
        <v>144</v>
      </c>
      <c r="C26" s="65"/>
      <c r="D26" s="59"/>
      <c r="E26" s="59"/>
      <c r="G26" s="224">
        <v>3</v>
      </c>
      <c r="H26" s="225">
        <f aca="true" t="shared" si="9" ref="H26:H31">IF(G26=1,$H$6,"")</f>
      </c>
      <c r="I26" s="225">
        <f t="shared" si="5"/>
      </c>
      <c r="J26" s="225">
        <f t="shared" si="0"/>
        <v>0.4</v>
      </c>
      <c r="K26" s="225">
        <f t="shared" si="1"/>
      </c>
      <c r="L26" s="225">
        <f t="shared" si="2"/>
      </c>
      <c r="M26" s="225">
        <f t="shared" si="3"/>
      </c>
      <c r="N26" s="228">
        <f t="shared" si="6"/>
        <v>0.4</v>
      </c>
      <c r="O26" s="249">
        <f aca="true" t="shared" si="10" ref="O26:O31">1/17</f>
        <v>0.058823529411764705</v>
      </c>
      <c r="P26" s="230">
        <f>O26*N26</f>
        <v>0.023529411764705882</v>
      </c>
      <c r="Q26" s="9"/>
      <c r="R26" s="34"/>
      <c r="T26" s="9"/>
      <c r="U26" s="9"/>
      <c r="V26" s="9"/>
      <c r="W26" s="9"/>
      <c r="X26" s="9"/>
      <c r="Y26" s="9"/>
      <c r="Z26" s="9"/>
      <c r="AA26" s="258"/>
      <c r="AB26" s="259"/>
      <c r="AC26" s="260"/>
      <c r="AD26" s="260"/>
      <c r="AE26" s="260"/>
      <c r="AF26" s="260"/>
      <c r="AG26" s="261"/>
    </row>
    <row r="27" spans="1:33" s="32" customFormat="1" ht="33" customHeight="1">
      <c r="A27" s="211" t="s">
        <v>151</v>
      </c>
      <c r="B27" s="212" t="s">
        <v>145</v>
      </c>
      <c r="C27" s="65"/>
      <c r="D27" s="59"/>
      <c r="E27" s="59"/>
      <c r="G27" s="224">
        <v>2</v>
      </c>
      <c r="H27" s="225">
        <f t="shared" si="9"/>
      </c>
      <c r="I27" s="225">
        <f t="shared" si="5"/>
        <v>0.2</v>
      </c>
      <c r="J27" s="225">
        <f t="shared" si="0"/>
      </c>
      <c r="K27" s="225">
        <f t="shared" si="1"/>
      </c>
      <c r="L27" s="225">
        <f t="shared" si="2"/>
      </c>
      <c r="M27" s="225">
        <f t="shared" si="3"/>
      </c>
      <c r="N27" s="228">
        <f t="shared" si="6"/>
        <v>0.2</v>
      </c>
      <c r="O27" s="249">
        <f t="shared" si="10"/>
        <v>0.058823529411764705</v>
      </c>
      <c r="P27" s="230">
        <f aca="true" t="shared" si="11" ref="P27:P32">O27*N27</f>
        <v>0.011764705882352941</v>
      </c>
      <c r="Q27" s="9"/>
      <c r="R27" s="34"/>
      <c r="T27" s="9"/>
      <c r="U27" s="9"/>
      <c r="V27" s="9"/>
      <c r="W27" s="9"/>
      <c r="X27" s="9"/>
      <c r="Y27" s="9"/>
      <c r="Z27" s="9"/>
      <c r="AA27" s="258"/>
      <c r="AB27" s="259"/>
      <c r="AC27" s="260"/>
      <c r="AD27" s="260"/>
      <c r="AE27" s="260"/>
      <c r="AF27" s="260"/>
      <c r="AG27" s="261"/>
    </row>
    <row r="28" spans="1:33" s="32" customFormat="1" ht="33" customHeight="1">
      <c r="A28" s="211" t="s">
        <v>152</v>
      </c>
      <c r="B28" s="212" t="s">
        <v>146</v>
      </c>
      <c r="C28" s="65"/>
      <c r="D28" s="59"/>
      <c r="E28" s="59"/>
      <c r="G28" s="224">
        <v>5</v>
      </c>
      <c r="H28" s="225">
        <f t="shared" si="9"/>
      </c>
      <c r="I28" s="225">
        <f t="shared" si="5"/>
      </c>
      <c r="J28" s="225">
        <f t="shared" si="0"/>
      </c>
      <c r="K28" s="225">
        <f t="shared" si="1"/>
      </c>
      <c r="L28" s="225">
        <f t="shared" si="2"/>
        <v>0.8</v>
      </c>
      <c r="M28" s="225">
        <f t="shared" si="3"/>
      </c>
      <c r="N28" s="228">
        <f t="shared" si="6"/>
        <v>0.8</v>
      </c>
      <c r="O28" s="249">
        <f t="shared" si="10"/>
        <v>0.058823529411764705</v>
      </c>
      <c r="P28" s="230">
        <f t="shared" si="11"/>
        <v>0.047058823529411764</v>
      </c>
      <c r="Q28" s="9"/>
      <c r="R28" s="34"/>
      <c r="T28" s="9"/>
      <c r="U28" s="9"/>
      <c r="V28" s="9"/>
      <c r="W28" s="9"/>
      <c r="X28" s="9"/>
      <c r="Y28" s="9"/>
      <c r="Z28" s="9"/>
      <c r="AA28" s="258"/>
      <c r="AB28" s="259"/>
      <c r="AC28" s="260"/>
      <c r="AD28" s="260"/>
      <c r="AE28" s="260"/>
      <c r="AF28" s="260"/>
      <c r="AG28" s="261"/>
    </row>
    <row r="29" spans="1:33" s="32" customFormat="1" ht="33" customHeight="1">
      <c r="A29" s="211" t="s">
        <v>153</v>
      </c>
      <c r="B29" s="212" t="s">
        <v>147</v>
      </c>
      <c r="C29" s="65"/>
      <c r="D29" s="59"/>
      <c r="E29" s="59"/>
      <c r="G29" s="224">
        <v>2</v>
      </c>
      <c r="H29" s="225">
        <f t="shared" si="9"/>
      </c>
      <c r="I29" s="225">
        <f t="shared" si="5"/>
        <v>0.2</v>
      </c>
      <c r="J29" s="225">
        <f t="shared" si="0"/>
      </c>
      <c r="K29" s="225">
        <f t="shared" si="1"/>
      </c>
      <c r="L29" s="225">
        <f t="shared" si="2"/>
      </c>
      <c r="M29" s="225">
        <f t="shared" si="3"/>
      </c>
      <c r="N29" s="228">
        <f t="shared" si="6"/>
        <v>0.2</v>
      </c>
      <c r="O29" s="249">
        <f t="shared" si="10"/>
        <v>0.058823529411764705</v>
      </c>
      <c r="P29" s="230">
        <f t="shared" si="11"/>
        <v>0.011764705882352941</v>
      </c>
      <c r="Q29" s="9"/>
      <c r="R29" s="34"/>
      <c r="T29" s="9"/>
      <c r="U29" s="9"/>
      <c r="V29" s="9"/>
      <c r="W29" s="9"/>
      <c r="X29" s="9"/>
      <c r="Y29" s="9"/>
      <c r="Z29" s="9"/>
      <c r="AA29" s="258"/>
      <c r="AB29" s="259"/>
      <c r="AC29" s="260"/>
      <c r="AD29" s="260"/>
      <c r="AE29" s="260"/>
      <c r="AF29" s="260"/>
      <c r="AG29" s="261"/>
    </row>
    <row r="30" spans="1:33" s="32" customFormat="1" ht="33" customHeight="1">
      <c r="A30" s="211" t="s">
        <v>154</v>
      </c>
      <c r="B30" s="212" t="s">
        <v>148</v>
      </c>
      <c r="C30" s="65"/>
      <c r="D30" s="59"/>
      <c r="E30" s="59"/>
      <c r="G30" s="224">
        <v>5</v>
      </c>
      <c r="H30" s="225">
        <f t="shared" si="9"/>
      </c>
      <c r="I30" s="225">
        <f t="shared" si="5"/>
      </c>
      <c r="J30" s="225">
        <f t="shared" si="0"/>
      </c>
      <c r="K30" s="225">
        <f t="shared" si="1"/>
      </c>
      <c r="L30" s="225">
        <f t="shared" si="2"/>
        <v>0.8</v>
      </c>
      <c r="M30" s="225">
        <f t="shared" si="3"/>
      </c>
      <c r="N30" s="228">
        <f t="shared" si="6"/>
        <v>0.8</v>
      </c>
      <c r="O30" s="249">
        <f t="shared" si="10"/>
        <v>0.058823529411764705</v>
      </c>
      <c r="P30" s="230">
        <f t="shared" si="11"/>
        <v>0.047058823529411764</v>
      </c>
      <c r="Q30" s="9"/>
      <c r="R30" s="34"/>
      <c r="T30" s="9"/>
      <c r="U30" s="9"/>
      <c r="V30" s="9"/>
      <c r="W30" s="9"/>
      <c r="X30" s="9"/>
      <c r="Y30" s="9"/>
      <c r="Z30" s="9"/>
      <c r="AA30" s="258"/>
      <c r="AB30" s="259"/>
      <c r="AC30" s="260"/>
      <c r="AD30" s="260"/>
      <c r="AE30" s="260"/>
      <c r="AF30" s="260"/>
      <c r="AG30" s="261"/>
    </row>
    <row r="31" spans="1:33" s="32" customFormat="1" ht="33" customHeight="1">
      <c r="A31" s="211" t="s">
        <v>155</v>
      </c>
      <c r="B31" s="212" t="s">
        <v>229</v>
      </c>
      <c r="C31" s="65"/>
      <c r="D31" s="59"/>
      <c r="E31" s="59"/>
      <c r="G31" s="224">
        <v>5</v>
      </c>
      <c r="H31" s="225">
        <f t="shared" si="9"/>
      </c>
      <c r="I31" s="225">
        <f t="shared" si="5"/>
      </c>
      <c r="J31" s="225">
        <f t="shared" si="0"/>
      </c>
      <c r="K31" s="225">
        <f t="shared" si="1"/>
      </c>
      <c r="L31" s="225">
        <f t="shared" si="2"/>
        <v>0.8</v>
      </c>
      <c r="M31" s="225">
        <f t="shared" si="3"/>
      </c>
      <c r="N31" s="228">
        <f t="shared" si="6"/>
        <v>0.8</v>
      </c>
      <c r="O31" s="249">
        <f t="shared" si="10"/>
        <v>0.058823529411764705</v>
      </c>
      <c r="P31" s="230">
        <f t="shared" si="11"/>
        <v>0.047058823529411764</v>
      </c>
      <c r="Q31" s="9"/>
      <c r="R31" s="34"/>
      <c r="T31" s="9"/>
      <c r="U31" s="9"/>
      <c r="V31" s="9"/>
      <c r="W31" s="9"/>
      <c r="X31" s="9"/>
      <c r="Y31" s="9"/>
      <c r="Z31" s="9"/>
      <c r="AA31" s="258"/>
      <c r="AB31" s="259"/>
      <c r="AC31" s="260"/>
      <c r="AD31" s="260"/>
      <c r="AE31" s="260"/>
      <c r="AF31" s="260"/>
      <c r="AG31" s="261"/>
    </row>
    <row r="32" spans="1:33" s="32" customFormat="1" ht="33" customHeight="1">
      <c r="A32" s="211" t="s">
        <v>156</v>
      </c>
      <c r="B32" s="212" t="s">
        <v>149</v>
      </c>
      <c r="C32" s="65"/>
      <c r="D32" s="59"/>
      <c r="E32" s="59"/>
      <c r="G32" s="224">
        <v>6</v>
      </c>
      <c r="H32" s="225">
        <f>IF(G32=1,$H$6,"")</f>
      </c>
      <c r="I32" s="225">
        <f>IF(G32=2,$I$6,"")</f>
      </c>
      <c r="J32" s="225">
        <f>IF(G32=3,$J$6,"")</f>
      </c>
      <c r="K32" s="225">
        <f>IF(G32=4,$K$6,"")</f>
      </c>
      <c r="L32" s="225">
        <f>IF(G32=5,$L$6,"")</f>
      </c>
      <c r="M32" s="225">
        <f>IF(G32=6,$M$6,"")</f>
        <v>1</v>
      </c>
      <c r="N32" s="228">
        <f>SUM(H32:M32)</f>
        <v>1</v>
      </c>
      <c r="O32" s="249">
        <f>O18</f>
        <v>0.058823529411764705</v>
      </c>
      <c r="P32" s="230">
        <f t="shared" si="11"/>
        <v>0.058823529411764705</v>
      </c>
      <c r="Q32" s="9"/>
      <c r="R32" s="34"/>
      <c r="T32" s="9"/>
      <c r="U32" s="9"/>
      <c r="V32" s="9"/>
      <c r="W32" s="9"/>
      <c r="X32" s="9"/>
      <c r="Y32" s="9"/>
      <c r="Z32" s="9"/>
      <c r="AA32" s="269"/>
      <c r="AB32" s="260"/>
      <c r="AC32" s="260"/>
      <c r="AD32" s="260"/>
      <c r="AE32" s="258"/>
      <c r="AF32" s="259"/>
      <c r="AG32" s="261"/>
    </row>
    <row r="33" spans="1:33" s="32" customFormat="1" ht="33" customHeight="1">
      <c r="A33" s="347" t="s">
        <v>157</v>
      </c>
      <c r="B33" s="348"/>
      <c r="C33" s="213" t="s">
        <v>59</v>
      </c>
      <c r="D33" s="214" t="s">
        <v>56</v>
      </c>
      <c r="E33" s="214" t="s">
        <v>57</v>
      </c>
      <c r="G33" s="7"/>
      <c r="H33" s="8"/>
      <c r="I33" s="8"/>
      <c r="J33" s="8"/>
      <c r="K33" s="8"/>
      <c r="L33" s="8"/>
      <c r="M33" s="244"/>
      <c r="N33" s="243" t="str">
        <f>N11</f>
        <v>somme = 1 ?  =&gt;</v>
      </c>
      <c r="O33" s="229">
        <f>SUM(O34:O38)</f>
        <v>1</v>
      </c>
      <c r="P33" s="38">
        <f>SUM(P34:P38)</f>
        <v>0.16000000000000003</v>
      </c>
      <c r="Q33" s="241">
        <v>0.33</v>
      </c>
      <c r="R33" s="10">
        <f>P33*Q33</f>
        <v>0.052800000000000014</v>
      </c>
      <c r="T33" s="270"/>
      <c r="U33" s="270"/>
      <c r="V33" s="270"/>
      <c r="W33" s="270"/>
      <c r="X33" s="270"/>
      <c r="Y33" s="270"/>
      <c r="Z33" s="268"/>
      <c r="AA33" s="269"/>
      <c r="AB33" s="260"/>
      <c r="AC33" s="260"/>
      <c r="AD33" s="260"/>
      <c r="AE33" s="269"/>
      <c r="AF33" s="260"/>
      <c r="AG33" s="261"/>
    </row>
    <row r="34" spans="1:33" s="32" customFormat="1" ht="33" customHeight="1">
      <c r="A34" s="309" t="s">
        <v>158</v>
      </c>
      <c r="B34" s="212" t="s">
        <v>223</v>
      </c>
      <c r="C34" s="66"/>
      <c r="D34" s="60"/>
      <c r="E34" s="60"/>
      <c r="G34" s="224">
        <v>1</v>
      </c>
      <c r="H34" s="225">
        <f>IF(G34=1,$H$6,"")</f>
        <v>0</v>
      </c>
      <c r="I34" s="225">
        <f>IF(G34=2,$I$6,"")</f>
      </c>
      <c r="J34" s="225">
        <f>IF(G34=3,$J$6,"")</f>
      </c>
      <c r="K34" s="225">
        <f>IF(G34=4,$K$6,"")</f>
      </c>
      <c r="L34" s="225">
        <f>IF(G34=5,$L$6,"")</f>
      </c>
      <c r="M34" s="225">
        <f>IF(G34=6,$M$6,"")</f>
      </c>
      <c r="N34" s="228">
        <f>SUM(H34:M34)</f>
        <v>0</v>
      </c>
      <c r="O34" s="249">
        <f>1/5</f>
        <v>0.2</v>
      </c>
      <c r="P34" s="230">
        <f>N34*O34</f>
        <v>0</v>
      </c>
      <c r="Q34" s="9"/>
      <c r="R34" s="34"/>
      <c r="T34" s="9"/>
      <c r="U34" s="9"/>
      <c r="V34" s="9"/>
      <c r="W34" s="9"/>
      <c r="X34" s="9"/>
      <c r="Y34" s="9"/>
      <c r="Z34" s="9"/>
      <c r="AA34" s="258"/>
      <c r="AB34" s="259"/>
      <c r="AC34" s="260"/>
      <c r="AD34" s="260"/>
      <c r="AE34" s="269"/>
      <c r="AF34" s="260"/>
      <c r="AG34" s="261"/>
    </row>
    <row r="35" spans="1:33" s="32" customFormat="1" ht="33" customHeight="1">
      <c r="A35" s="309" t="s">
        <v>159</v>
      </c>
      <c r="B35" s="212" t="s">
        <v>190</v>
      </c>
      <c r="C35" s="64"/>
      <c r="D35" s="61"/>
      <c r="E35" s="61"/>
      <c r="G35" s="224">
        <v>2</v>
      </c>
      <c r="H35" s="225">
        <f>IF(G35=1,$H$6,"")</f>
      </c>
      <c r="I35" s="225">
        <f>IF(G35=2,$I$6,"")</f>
        <v>0.2</v>
      </c>
      <c r="J35" s="225">
        <f>IF(G35=3,$J$6,"")</f>
      </c>
      <c r="K35" s="225">
        <f>IF(G35=4,$K$6,"")</f>
      </c>
      <c r="L35" s="225">
        <f>IF(G35=5,$L$6,"")</f>
      </c>
      <c r="M35" s="225">
        <f>IF(G35=6,$M$6,"")</f>
      </c>
      <c r="N35" s="228">
        <f>SUM(H35:M35)</f>
        <v>0.2</v>
      </c>
      <c r="O35" s="249">
        <f>O34</f>
        <v>0.2</v>
      </c>
      <c r="P35" s="230">
        <f>N35*O35</f>
        <v>0.04000000000000001</v>
      </c>
      <c r="Q35" s="9"/>
      <c r="R35" s="34"/>
      <c r="T35" s="9"/>
      <c r="U35" s="9"/>
      <c r="V35" s="9"/>
      <c r="W35" s="9"/>
      <c r="X35" s="9"/>
      <c r="Y35" s="9"/>
      <c r="Z35" s="9"/>
      <c r="AA35" s="258"/>
      <c r="AB35" s="259"/>
      <c r="AC35" s="260"/>
      <c r="AD35" s="260"/>
      <c r="AE35" s="269"/>
      <c r="AF35" s="260"/>
      <c r="AG35" s="261"/>
    </row>
    <row r="36" spans="1:33" s="32" customFormat="1" ht="33" customHeight="1">
      <c r="A36" s="309" t="s">
        <v>160</v>
      </c>
      <c r="B36" s="310" t="s">
        <v>191</v>
      </c>
      <c r="C36" s="64"/>
      <c r="D36" s="61"/>
      <c r="E36" s="61"/>
      <c r="G36" s="224">
        <v>2</v>
      </c>
      <c r="H36" s="225">
        <f>IF(G36=1,$H$6,"")</f>
      </c>
      <c r="I36" s="225">
        <f>IF(G36=2,$I$6,"")</f>
        <v>0.2</v>
      </c>
      <c r="J36" s="225">
        <f>IF(G36=3,$J$6,"")</f>
      </c>
      <c r="K36" s="225">
        <f>IF(G36=4,$K$6,"")</f>
      </c>
      <c r="L36" s="225">
        <f>IF(G36=5,$L$6,"")</f>
      </c>
      <c r="M36" s="225">
        <f>IF(G36=6,$M$6,"")</f>
      </c>
      <c r="N36" s="228">
        <f>SUM(H36:M36)</f>
        <v>0.2</v>
      </c>
      <c r="O36" s="249">
        <f>O35</f>
        <v>0.2</v>
      </c>
      <c r="P36" s="230">
        <f>N36*O36</f>
        <v>0.04000000000000001</v>
      </c>
      <c r="Q36" s="9"/>
      <c r="R36" s="34"/>
      <c r="T36" s="9"/>
      <c r="U36" s="9"/>
      <c r="V36" s="9"/>
      <c r="W36" s="9"/>
      <c r="X36" s="9"/>
      <c r="Y36" s="9"/>
      <c r="Z36" s="9"/>
      <c r="AA36" s="258"/>
      <c r="AB36" s="259"/>
      <c r="AC36" s="260"/>
      <c r="AD36" s="260"/>
      <c r="AE36" s="269"/>
      <c r="AF36" s="260"/>
      <c r="AG36" s="261"/>
    </row>
    <row r="37" spans="1:33" s="32" customFormat="1" ht="33" customHeight="1">
      <c r="A37" s="309" t="s">
        <v>161</v>
      </c>
      <c r="B37" s="212" t="s">
        <v>192</v>
      </c>
      <c r="C37" s="64"/>
      <c r="D37" s="61"/>
      <c r="E37" s="61"/>
      <c r="G37" s="224">
        <v>2</v>
      </c>
      <c r="H37" s="225">
        <f>IF(G37=1,$H$6,"")</f>
      </c>
      <c r="I37" s="225">
        <f>IF(G37=2,$I$6,"")</f>
        <v>0.2</v>
      </c>
      <c r="J37" s="225">
        <f>IF(G37=3,$J$6,"")</f>
      </c>
      <c r="K37" s="225">
        <f>IF(G37=4,$K$6,"")</f>
      </c>
      <c r="L37" s="225">
        <f>IF(G37=5,$L$6,"")</f>
      </c>
      <c r="M37" s="225">
        <f>IF(G37=6,$M$6,"")</f>
      </c>
      <c r="N37" s="228">
        <f>SUM(H37:M37)</f>
        <v>0.2</v>
      </c>
      <c r="O37" s="249">
        <f>O36</f>
        <v>0.2</v>
      </c>
      <c r="P37" s="230">
        <f>N37*O37</f>
        <v>0.04000000000000001</v>
      </c>
      <c r="Q37" s="9"/>
      <c r="R37" s="34"/>
      <c r="T37" s="9"/>
      <c r="U37" s="9"/>
      <c r="V37" s="9"/>
      <c r="W37" s="9"/>
      <c r="X37" s="9"/>
      <c r="Y37" s="9"/>
      <c r="Z37" s="9"/>
      <c r="AA37" s="258"/>
      <c r="AB37" s="259"/>
      <c r="AC37" s="260"/>
      <c r="AD37" s="260"/>
      <c r="AE37" s="269"/>
      <c r="AF37" s="260"/>
      <c r="AG37" s="261"/>
    </row>
    <row r="38" spans="1:33" s="32" customFormat="1" ht="33" customHeight="1">
      <c r="A38" s="211" t="s">
        <v>162</v>
      </c>
      <c r="B38" s="212" t="s">
        <v>224</v>
      </c>
      <c r="C38" s="64"/>
      <c r="D38" s="62"/>
      <c r="E38" s="62"/>
      <c r="G38" s="224">
        <v>2</v>
      </c>
      <c r="H38" s="225">
        <f>IF(G38=1,$H$6,"")</f>
      </c>
      <c r="I38" s="225">
        <f>IF(G38=2,$I$6,"")</f>
        <v>0.2</v>
      </c>
      <c r="J38" s="225">
        <f>IF(G38=3,$J$6,"")</f>
      </c>
      <c r="K38" s="225">
        <f>IF(G38=4,$K$6,"")</f>
      </c>
      <c r="L38" s="225">
        <f>IF(G38=5,$L$6,"")</f>
      </c>
      <c r="M38" s="225">
        <f>IF(G38=6,$M$6,"")</f>
      </c>
      <c r="N38" s="228">
        <f>SUM(H38:M38)</f>
        <v>0.2</v>
      </c>
      <c r="O38" s="249">
        <f>O37</f>
        <v>0.2</v>
      </c>
      <c r="P38" s="230">
        <f>N38*O38</f>
        <v>0.04000000000000001</v>
      </c>
      <c r="Q38" s="9"/>
      <c r="R38" s="34"/>
      <c r="T38" s="9"/>
      <c r="U38" s="9"/>
      <c r="V38" s="9"/>
      <c r="W38" s="9"/>
      <c r="X38" s="9"/>
      <c r="Y38" s="9"/>
      <c r="Z38" s="9"/>
      <c r="AA38" s="258"/>
      <c r="AB38" s="259"/>
      <c r="AC38" s="260"/>
      <c r="AD38" s="260"/>
      <c r="AE38" s="269"/>
      <c r="AF38" s="260"/>
      <c r="AG38" s="261"/>
    </row>
    <row r="39" spans="1:33" s="32" customFormat="1" ht="33" customHeight="1">
      <c r="A39" s="347" t="s">
        <v>181</v>
      </c>
      <c r="B39" s="348"/>
      <c r="C39" s="213" t="s">
        <v>59</v>
      </c>
      <c r="D39" s="214" t="s">
        <v>56</v>
      </c>
      <c r="E39" s="214" t="s">
        <v>57</v>
      </c>
      <c r="G39" s="7"/>
      <c r="H39" s="8"/>
      <c r="I39" s="8"/>
      <c r="J39" s="8"/>
      <c r="K39" s="8"/>
      <c r="L39" s="8"/>
      <c r="M39" s="244"/>
      <c r="N39" s="243" t="str">
        <f>N33</f>
        <v>somme = 1 ?  =&gt;</v>
      </c>
      <c r="O39" s="229">
        <f>SUM(O40:O47)</f>
        <v>0.8888888888888891</v>
      </c>
      <c r="P39" s="38">
        <f>SUM(P40:P47)</f>
        <v>0.35555555555555557</v>
      </c>
      <c r="Q39" s="241">
        <v>0.34</v>
      </c>
      <c r="R39" s="10">
        <f>P39*Q39</f>
        <v>0.1208888888888889</v>
      </c>
      <c r="T39" s="270"/>
      <c r="U39" s="270"/>
      <c r="V39" s="270"/>
      <c r="W39" s="270"/>
      <c r="X39" s="270"/>
      <c r="Y39" s="270"/>
      <c r="Z39" s="268"/>
      <c r="AA39" s="260"/>
      <c r="AB39" s="260"/>
      <c r="AC39" s="260"/>
      <c r="AD39" s="260"/>
      <c r="AE39" s="269"/>
      <c r="AF39" s="260"/>
      <c r="AG39" s="261"/>
    </row>
    <row r="40" spans="1:33" s="32" customFormat="1" ht="33" customHeight="1">
      <c r="A40" s="309" t="s">
        <v>163</v>
      </c>
      <c r="B40" s="212" t="s">
        <v>193</v>
      </c>
      <c r="C40" s="64"/>
      <c r="D40" s="62"/>
      <c r="E40" s="62"/>
      <c r="G40" s="224">
        <v>5</v>
      </c>
      <c r="H40" s="225">
        <f aca="true" t="shared" si="12" ref="H40:H48">IF(G40=1,$H$6,"")</f>
      </c>
      <c r="I40" s="225">
        <f aca="true" t="shared" si="13" ref="I40:I48">IF(G40=2,$I$6,"")</f>
      </c>
      <c r="J40" s="225">
        <f aca="true" t="shared" si="14" ref="J40:J48">IF(G40=3,$J$6,"")</f>
      </c>
      <c r="K40" s="225">
        <f aca="true" t="shared" si="15" ref="K40:K48">IF(G40=4,$K$6,"")</f>
      </c>
      <c r="L40" s="225">
        <f aca="true" t="shared" si="16" ref="L40:L48">IF(G40=5,$L$6,"")</f>
        <v>0.8</v>
      </c>
      <c r="M40" s="225">
        <f aca="true" t="shared" si="17" ref="M40:M48">IF(G40=6,$M$6,"")</f>
      </c>
      <c r="N40" s="228">
        <f aca="true" t="shared" si="18" ref="N40:N48">SUM(H40:M40)</f>
        <v>0.8</v>
      </c>
      <c r="O40" s="249">
        <f>1/9</f>
        <v>0.1111111111111111</v>
      </c>
      <c r="P40" s="230">
        <f aca="true" t="shared" si="19" ref="P40:P48">N40*O40</f>
        <v>0.08888888888888889</v>
      </c>
      <c r="Q40" s="9"/>
      <c r="R40" s="34"/>
      <c r="T40" s="9"/>
      <c r="U40" s="9"/>
      <c r="V40" s="9"/>
      <c r="W40" s="9"/>
      <c r="X40" s="9"/>
      <c r="Y40" s="9"/>
      <c r="Z40" s="9"/>
      <c r="AA40" s="260"/>
      <c r="AB40" s="260"/>
      <c r="AC40" s="258"/>
      <c r="AD40" s="259"/>
      <c r="AE40" s="269"/>
      <c r="AF40" s="260"/>
      <c r="AG40" s="261"/>
    </row>
    <row r="41" spans="1:33" s="32" customFormat="1" ht="33" customHeight="1">
      <c r="A41" s="309" t="s">
        <v>164</v>
      </c>
      <c r="B41" s="212" t="s">
        <v>194</v>
      </c>
      <c r="C41" s="64"/>
      <c r="D41" s="62"/>
      <c r="E41" s="62"/>
      <c r="G41" s="224">
        <v>2</v>
      </c>
      <c r="H41" s="225">
        <f t="shared" si="12"/>
      </c>
      <c r="I41" s="225">
        <f t="shared" si="13"/>
        <v>0.2</v>
      </c>
      <c r="J41" s="225">
        <f t="shared" si="14"/>
      </c>
      <c r="K41" s="225">
        <f t="shared" si="15"/>
      </c>
      <c r="L41" s="225">
        <f t="shared" si="16"/>
      </c>
      <c r="M41" s="225">
        <f t="shared" si="17"/>
      </c>
      <c r="N41" s="228">
        <f t="shared" si="18"/>
        <v>0.2</v>
      </c>
      <c r="O41" s="249">
        <f aca="true" t="shared" si="20" ref="O41:O46">O40</f>
        <v>0.1111111111111111</v>
      </c>
      <c r="P41" s="230">
        <f t="shared" si="19"/>
        <v>0.022222222222222223</v>
      </c>
      <c r="Q41" s="9"/>
      <c r="R41" s="34"/>
      <c r="T41" s="9"/>
      <c r="U41" s="9"/>
      <c r="V41" s="9"/>
      <c r="W41" s="9"/>
      <c r="X41" s="9"/>
      <c r="Y41" s="9"/>
      <c r="Z41" s="9"/>
      <c r="AA41" s="260"/>
      <c r="AB41" s="260"/>
      <c r="AC41" s="258"/>
      <c r="AD41" s="259"/>
      <c r="AE41" s="269"/>
      <c r="AF41" s="260"/>
      <c r="AG41" s="261"/>
    </row>
    <row r="42" spans="1:33" s="32" customFormat="1" ht="33" customHeight="1">
      <c r="A42" s="309" t="s">
        <v>165</v>
      </c>
      <c r="B42" s="212" t="s">
        <v>234</v>
      </c>
      <c r="C42" s="64"/>
      <c r="D42" s="62"/>
      <c r="E42" s="62"/>
      <c r="G42" s="224">
        <v>2</v>
      </c>
      <c r="H42" s="225">
        <f t="shared" si="12"/>
      </c>
      <c r="I42" s="225">
        <f t="shared" si="13"/>
        <v>0.2</v>
      </c>
      <c r="J42" s="225">
        <f t="shared" si="14"/>
      </c>
      <c r="K42" s="225">
        <f t="shared" si="15"/>
      </c>
      <c r="L42" s="225">
        <f t="shared" si="16"/>
      </c>
      <c r="M42" s="225">
        <f t="shared" si="17"/>
      </c>
      <c r="N42" s="228">
        <f t="shared" si="18"/>
        <v>0.2</v>
      </c>
      <c r="O42" s="249">
        <f t="shared" si="20"/>
        <v>0.1111111111111111</v>
      </c>
      <c r="P42" s="230">
        <f t="shared" si="19"/>
        <v>0.022222222222222223</v>
      </c>
      <c r="Q42" s="9"/>
      <c r="R42" s="34"/>
      <c r="T42" s="9"/>
      <c r="U42" s="9"/>
      <c r="V42" s="9"/>
      <c r="W42" s="9"/>
      <c r="X42" s="9"/>
      <c r="Y42" s="9"/>
      <c r="Z42" s="9"/>
      <c r="AA42" s="260"/>
      <c r="AB42" s="260"/>
      <c r="AC42" s="258"/>
      <c r="AD42" s="259"/>
      <c r="AE42" s="269"/>
      <c r="AF42" s="260"/>
      <c r="AG42" s="261"/>
    </row>
    <row r="43" spans="1:33" s="32" customFormat="1" ht="33" customHeight="1">
      <c r="A43" s="309" t="s">
        <v>166</v>
      </c>
      <c r="B43" s="212" t="s">
        <v>237</v>
      </c>
      <c r="C43" s="64"/>
      <c r="D43" s="62"/>
      <c r="E43" s="62"/>
      <c r="G43" s="224">
        <v>5</v>
      </c>
      <c r="H43" s="225">
        <f>IF(G43=1,$H$6,"")</f>
      </c>
      <c r="I43" s="225">
        <f t="shared" si="13"/>
      </c>
      <c r="J43" s="225">
        <f t="shared" si="14"/>
      </c>
      <c r="K43" s="225">
        <f t="shared" si="15"/>
      </c>
      <c r="L43" s="225">
        <f t="shared" si="16"/>
        <v>0.8</v>
      </c>
      <c r="M43" s="225">
        <f t="shared" si="17"/>
      </c>
      <c r="N43" s="228">
        <f>SUM(H43:M43)</f>
        <v>0.8</v>
      </c>
      <c r="O43" s="249">
        <f t="shared" si="20"/>
        <v>0.1111111111111111</v>
      </c>
      <c r="P43" s="230">
        <f>N43*O43</f>
        <v>0.08888888888888889</v>
      </c>
      <c r="Q43" s="9"/>
      <c r="R43" s="34"/>
      <c r="T43" s="9"/>
      <c r="U43" s="9"/>
      <c r="V43" s="9"/>
      <c r="W43" s="9"/>
      <c r="X43" s="9"/>
      <c r="Y43" s="9"/>
      <c r="Z43" s="9"/>
      <c r="AA43" s="260"/>
      <c r="AB43" s="260"/>
      <c r="AC43" s="258"/>
      <c r="AD43" s="259"/>
      <c r="AE43" s="269"/>
      <c r="AF43" s="260"/>
      <c r="AG43" s="261"/>
    </row>
    <row r="44" spans="1:33" s="32" customFormat="1" ht="33" customHeight="1">
      <c r="A44" s="309" t="s">
        <v>167</v>
      </c>
      <c r="B44" s="212" t="s">
        <v>225</v>
      </c>
      <c r="C44" s="64"/>
      <c r="D44" s="62"/>
      <c r="E44" s="62"/>
      <c r="G44" s="224">
        <v>2</v>
      </c>
      <c r="H44" s="225">
        <f t="shared" si="12"/>
      </c>
      <c r="I44" s="225">
        <f t="shared" si="13"/>
        <v>0.2</v>
      </c>
      <c r="J44" s="225">
        <f t="shared" si="14"/>
      </c>
      <c r="K44" s="225">
        <f t="shared" si="15"/>
      </c>
      <c r="L44" s="225">
        <f t="shared" si="16"/>
      </c>
      <c r="M44" s="225">
        <f t="shared" si="17"/>
      </c>
      <c r="N44" s="228">
        <f t="shared" si="18"/>
        <v>0.2</v>
      </c>
      <c r="O44" s="249">
        <f t="shared" si="20"/>
        <v>0.1111111111111111</v>
      </c>
      <c r="P44" s="230">
        <f t="shared" si="19"/>
        <v>0.022222222222222223</v>
      </c>
      <c r="Q44" s="9"/>
      <c r="R44" s="34"/>
      <c r="T44" s="9"/>
      <c r="U44" s="9"/>
      <c r="V44" s="9"/>
      <c r="W44" s="9"/>
      <c r="X44" s="9"/>
      <c r="Y44" s="9"/>
      <c r="Z44" s="9"/>
      <c r="AA44" s="260"/>
      <c r="AB44" s="260"/>
      <c r="AC44" s="258"/>
      <c r="AD44" s="259"/>
      <c r="AE44" s="269"/>
      <c r="AF44" s="260"/>
      <c r="AG44" s="261"/>
    </row>
    <row r="45" spans="1:33" s="32" customFormat="1" ht="33" customHeight="1">
      <c r="A45" s="211" t="s">
        <v>168</v>
      </c>
      <c r="B45" s="212" t="s">
        <v>239</v>
      </c>
      <c r="C45" s="64"/>
      <c r="D45" s="62"/>
      <c r="E45" s="62"/>
      <c r="G45" s="224">
        <v>2</v>
      </c>
      <c r="H45" s="225">
        <f t="shared" si="12"/>
      </c>
      <c r="I45" s="225">
        <f t="shared" si="13"/>
        <v>0.2</v>
      </c>
      <c r="J45" s="225">
        <f t="shared" si="14"/>
      </c>
      <c r="K45" s="225">
        <f t="shared" si="15"/>
      </c>
      <c r="L45" s="225">
        <f t="shared" si="16"/>
      </c>
      <c r="M45" s="225">
        <f t="shared" si="17"/>
      </c>
      <c r="N45" s="228">
        <f t="shared" si="18"/>
        <v>0.2</v>
      </c>
      <c r="O45" s="249">
        <f t="shared" si="20"/>
        <v>0.1111111111111111</v>
      </c>
      <c r="P45" s="230">
        <f t="shared" si="19"/>
        <v>0.022222222222222223</v>
      </c>
      <c r="Q45" s="9"/>
      <c r="R45" s="34"/>
      <c r="T45" s="9"/>
      <c r="U45" s="9"/>
      <c r="V45" s="9"/>
      <c r="W45" s="9"/>
      <c r="X45" s="9"/>
      <c r="Y45" s="9"/>
      <c r="Z45" s="9"/>
      <c r="AA45" s="260"/>
      <c r="AB45" s="260"/>
      <c r="AC45" s="258"/>
      <c r="AD45" s="259"/>
      <c r="AE45" s="269"/>
      <c r="AF45" s="260"/>
      <c r="AG45" s="261"/>
    </row>
    <row r="46" spans="1:33" s="32" customFormat="1" ht="33" customHeight="1">
      <c r="A46" s="211" t="s">
        <v>169</v>
      </c>
      <c r="B46" s="212" t="s">
        <v>195</v>
      </c>
      <c r="C46" s="64"/>
      <c r="D46" s="62"/>
      <c r="E46" s="62"/>
      <c r="G46" s="224">
        <v>2</v>
      </c>
      <c r="H46" s="225">
        <f t="shared" si="12"/>
      </c>
      <c r="I46" s="225">
        <f t="shared" si="13"/>
        <v>0.2</v>
      </c>
      <c r="J46" s="225">
        <f t="shared" si="14"/>
      </c>
      <c r="K46" s="225">
        <f t="shared" si="15"/>
      </c>
      <c r="L46" s="225">
        <f t="shared" si="16"/>
      </c>
      <c r="M46" s="225">
        <f t="shared" si="17"/>
      </c>
      <c r="N46" s="228">
        <f t="shared" si="18"/>
        <v>0.2</v>
      </c>
      <c r="O46" s="249">
        <f t="shared" si="20"/>
        <v>0.1111111111111111</v>
      </c>
      <c r="P46" s="230"/>
      <c r="Q46" s="9"/>
      <c r="R46" s="34"/>
      <c r="T46" s="9"/>
      <c r="U46" s="9"/>
      <c r="V46" s="9"/>
      <c r="W46" s="9"/>
      <c r="X46" s="9"/>
      <c r="Y46" s="9"/>
      <c r="Z46" s="9"/>
      <c r="AA46" s="260"/>
      <c r="AB46" s="260"/>
      <c r="AC46" s="258"/>
      <c r="AD46" s="259"/>
      <c r="AE46" s="269"/>
      <c r="AF46" s="260"/>
      <c r="AG46" s="261"/>
    </row>
    <row r="47" spans="1:33" s="32" customFormat="1" ht="33" customHeight="1">
      <c r="A47" s="211" t="s">
        <v>221</v>
      </c>
      <c r="B47" s="212" t="s">
        <v>238</v>
      </c>
      <c r="C47" s="64"/>
      <c r="D47" s="62"/>
      <c r="E47" s="62"/>
      <c r="G47" s="224">
        <v>5</v>
      </c>
      <c r="H47" s="225">
        <f t="shared" si="12"/>
      </c>
      <c r="I47" s="225">
        <f t="shared" si="13"/>
      </c>
      <c r="J47" s="225">
        <f t="shared" si="14"/>
      </c>
      <c r="K47" s="225">
        <f t="shared" si="15"/>
      </c>
      <c r="L47" s="225">
        <f t="shared" si="16"/>
        <v>0.8</v>
      </c>
      <c r="M47" s="225">
        <f t="shared" si="17"/>
      </c>
      <c r="N47" s="228">
        <f t="shared" si="18"/>
        <v>0.8</v>
      </c>
      <c r="O47" s="249">
        <f>O45</f>
        <v>0.1111111111111111</v>
      </c>
      <c r="P47" s="230">
        <f t="shared" si="19"/>
        <v>0.08888888888888889</v>
      </c>
      <c r="Q47" s="9"/>
      <c r="R47" s="34"/>
      <c r="T47" s="9"/>
      <c r="U47" s="9"/>
      <c r="V47" s="9"/>
      <c r="W47" s="9"/>
      <c r="X47" s="9"/>
      <c r="Y47" s="9"/>
      <c r="Z47" s="9"/>
      <c r="AA47" s="260"/>
      <c r="AB47" s="260"/>
      <c r="AC47" s="269"/>
      <c r="AD47" s="260"/>
      <c r="AE47" s="258"/>
      <c r="AF47" s="259"/>
      <c r="AG47" s="261"/>
    </row>
    <row r="48" spans="1:33" s="32" customFormat="1" ht="33" customHeight="1">
      <c r="A48" s="319" t="s">
        <v>233</v>
      </c>
      <c r="B48" s="212" t="s">
        <v>232</v>
      </c>
      <c r="C48" s="64"/>
      <c r="D48" s="62"/>
      <c r="E48" s="62"/>
      <c r="G48" s="320">
        <v>2</v>
      </c>
      <c r="H48" s="225">
        <f t="shared" si="12"/>
      </c>
      <c r="I48" s="225">
        <f t="shared" si="13"/>
        <v>0.2</v>
      </c>
      <c r="J48" s="225">
        <f t="shared" si="14"/>
      </c>
      <c r="K48" s="225">
        <f t="shared" si="15"/>
      </c>
      <c r="L48" s="225">
        <f t="shared" si="16"/>
      </c>
      <c r="M48" s="225">
        <f t="shared" si="17"/>
      </c>
      <c r="N48" s="228">
        <f t="shared" si="18"/>
        <v>0.2</v>
      </c>
      <c r="O48" s="249">
        <f>O46</f>
        <v>0.1111111111111111</v>
      </c>
      <c r="P48" s="230">
        <f t="shared" si="19"/>
        <v>0.022222222222222223</v>
      </c>
      <c r="Q48" s="9"/>
      <c r="R48" s="34"/>
      <c r="T48" s="9"/>
      <c r="U48" s="9"/>
      <c r="V48" s="9"/>
      <c r="W48" s="9"/>
      <c r="X48" s="9"/>
      <c r="Y48" s="9"/>
      <c r="Z48" s="9"/>
      <c r="AA48" s="260"/>
      <c r="AB48" s="260"/>
      <c r="AC48" s="269"/>
      <c r="AD48" s="260"/>
      <c r="AE48" s="258"/>
      <c r="AF48" s="259"/>
      <c r="AG48" s="261"/>
    </row>
    <row r="49" spans="1:33" ht="33" customHeight="1">
      <c r="A49" s="347" t="s">
        <v>203</v>
      </c>
      <c r="B49" s="348"/>
      <c r="C49" s="257" t="s">
        <v>182</v>
      </c>
      <c r="D49" s="214" t="s">
        <v>56</v>
      </c>
      <c r="E49" s="214" t="s">
        <v>57</v>
      </c>
      <c r="G49" s="7"/>
      <c r="H49" s="8"/>
      <c r="I49" s="8"/>
      <c r="J49" s="8"/>
      <c r="K49" s="8"/>
      <c r="L49" s="8"/>
      <c r="M49" s="244"/>
      <c r="N49" s="243" t="str">
        <f>N39</f>
        <v>somme = 1 ?  =&gt;</v>
      </c>
      <c r="O49" s="321">
        <f>SUM(O51:O62)</f>
        <v>1</v>
      </c>
      <c r="P49" s="12">
        <f>SUM(P51:P60)</f>
        <v>0.25000000000000006</v>
      </c>
      <c r="Q49" s="241">
        <v>0.34</v>
      </c>
      <c r="R49" s="10">
        <f>P49*Q49</f>
        <v>0.08500000000000002</v>
      </c>
      <c r="T49" s="270"/>
      <c r="U49" s="270"/>
      <c r="V49" s="270"/>
      <c r="W49" s="270"/>
      <c r="X49" s="270"/>
      <c r="Y49" s="270"/>
      <c r="Z49" s="268"/>
      <c r="AA49" s="260"/>
      <c r="AB49" s="260"/>
      <c r="AC49" s="269"/>
      <c r="AD49" s="260"/>
      <c r="AE49" s="269"/>
      <c r="AF49" s="260"/>
      <c r="AG49" s="52"/>
    </row>
    <row r="50" spans="1:33" ht="33" customHeight="1">
      <c r="A50" s="316" t="s">
        <v>120</v>
      </c>
      <c r="B50" s="253" t="s">
        <v>198</v>
      </c>
      <c r="C50" s="257"/>
      <c r="D50" s="214"/>
      <c r="E50" s="214"/>
      <c r="G50" s="7"/>
      <c r="H50" s="8"/>
      <c r="I50" s="8"/>
      <c r="J50" s="8"/>
      <c r="K50" s="8"/>
      <c r="L50" s="8"/>
      <c r="M50" s="244"/>
      <c r="N50" s="243"/>
      <c r="O50" s="229"/>
      <c r="P50" s="38"/>
      <c r="Q50" s="250"/>
      <c r="R50" s="251"/>
      <c r="T50" s="270"/>
      <c r="U50" s="270"/>
      <c r="V50" s="270"/>
      <c r="W50" s="270"/>
      <c r="X50" s="270"/>
      <c r="Y50" s="270"/>
      <c r="Z50" s="268"/>
      <c r="AA50" s="260"/>
      <c r="AB50" s="260"/>
      <c r="AC50" s="269"/>
      <c r="AD50" s="260"/>
      <c r="AE50" s="269"/>
      <c r="AF50" s="260"/>
      <c r="AG50" s="52"/>
    </row>
    <row r="51" spans="1:33" ht="33" customHeight="1">
      <c r="A51" s="211" t="s">
        <v>170</v>
      </c>
      <c r="B51" s="212" t="s">
        <v>196</v>
      </c>
      <c r="C51" s="64"/>
      <c r="D51" s="62"/>
      <c r="E51" s="62"/>
      <c r="G51" s="224">
        <v>3</v>
      </c>
      <c r="H51" s="225">
        <f aca="true" t="shared" si="21" ref="H51:H62">IF(G51=1,$H$6,"")</f>
      </c>
      <c r="I51" s="225">
        <f aca="true" t="shared" si="22" ref="I51:I62">IF(G51=2,$I$6,"")</f>
      </c>
      <c r="J51" s="225">
        <f aca="true" t="shared" si="23" ref="J51:J62">IF(G51=3,$J$6,"")</f>
        <v>0.4</v>
      </c>
      <c r="K51" s="225">
        <f aca="true" t="shared" si="24" ref="K51:K62">IF(G51=4,$K$6,"")</f>
      </c>
      <c r="L51" s="225">
        <f aca="true" t="shared" si="25" ref="L51:L62">IF(G51=5,$L$6,"")</f>
      </c>
      <c r="M51" s="225">
        <f aca="true" t="shared" si="26" ref="M51:M62">IF(G51=6,$M$6,"")</f>
      </c>
      <c r="N51" s="228">
        <f aca="true" t="shared" si="27" ref="N51:N62">SUM(H51:M51)</f>
        <v>0.4</v>
      </c>
      <c r="O51" s="249">
        <f>1/8</f>
        <v>0.125</v>
      </c>
      <c r="P51" s="230">
        <f aca="true" t="shared" si="28" ref="P51:P57">N51*O51</f>
        <v>0.05</v>
      </c>
      <c r="Q51" s="9"/>
      <c r="R51" s="34"/>
      <c r="T51" s="9"/>
      <c r="U51" s="9"/>
      <c r="V51" s="9"/>
      <c r="W51" s="9"/>
      <c r="X51" s="9"/>
      <c r="Y51" s="9"/>
      <c r="Z51" s="9"/>
      <c r="AA51" s="260"/>
      <c r="AB51" s="260"/>
      <c r="AC51" s="258"/>
      <c r="AD51" s="259"/>
      <c r="AE51" s="269"/>
      <c r="AF51" s="260"/>
      <c r="AG51" s="52"/>
    </row>
    <row r="52" spans="1:33" ht="33" customHeight="1">
      <c r="A52" s="211" t="s">
        <v>171</v>
      </c>
      <c r="B52" s="212" t="s">
        <v>197</v>
      </c>
      <c r="C52" s="65"/>
      <c r="D52" s="59"/>
      <c r="E52" s="59"/>
      <c r="G52" s="224">
        <v>5</v>
      </c>
      <c r="H52" s="225">
        <f t="shared" si="21"/>
      </c>
      <c r="I52" s="225">
        <f t="shared" si="22"/>
      </c>
      <c r="J52" s="225">
        <f t="shared" si="23"/>
      </c>
      <c r="K52" s="225">
        <f t="shared" si="24"/>
      </c>
      <c r="L52" s="225">
        <f t="shared" si="25"/>
        <v>0.8</v>
      </c>
      <c r="M52" s="225">
        <f t="shared" si="26"/>
      </c>
      <c r="N52" s="228">
        <f t="shared" si="27"/>
        <v>0.8</v>
      </c>
      <c r="O52" s="249">
        <f>1/8</f>
        <v>0.125</v>
      </c>
      <c r="P52" s="230"/>
      <c r="Q52" s="9"/>
      <c r="R52" s="34"/>
      <c r="T52" s="9"/>
      <c r="U52" s="9"/>
      <c r="V52" s="9"/>
      <c r="W52" s="9"/>
      <c r="X52" s="9"/>
      <c r="Y52" s="9"/>
      <c r="Z52" s="9"/>
      <c r="AA52" s="260"/>
      <c r="AB52" s="260"/>
      <c r="AC52" s="258"/>
      <c r="AD52" s="259"/>
      <c r="AE52" s="269"/>
      <c r="AF52" s="260"/>
      <c r="AG52" s="52"/>
    </row>
    <row r="53" spans="1:33" ht="33" customHeight="1">
      <c r="A53" s="254" t="s">
        <v>127</v>
      </c>
      <c r="B53" s="255" t="s">
        <v>199</v>
      </c>
      <c r="C53" s="65"/>
      <c r="D53" s="59"/>
      <c r="E53" s="59"/>
      <c r="G53" s="317"/>
      <c r="H53" s="375"/>
      <c r="I53" s="376"/>
      <c r="J53" s="376"/>
      <c r="K53" s="376"/>
      <c r="L53" s="376"/>
      <c r="M53" s="376"/>
      <c r="N53" s="376"/>
      <c r="O53" s="376"/>
      <c r="P53" s="377"/>
      <c r="Q53" s="9"/>
      <c r="R53" s="34"/>
      <c r="T53" s="9"/>
      <c r="U53" s="9"/>
      <c r="V53" s="9"/>
      <c r="W53" s="9"/>
      <c r="X53" s="9"/>
      <c r="Y53" s="9"/>
      <c r="Z53" s="9"/>
      <c r="AA53" s="260"/>
      <c r="AB53" s="260"/>
      <c r="AC53" s="258"/>
      <c r="AD53" s="259"/>
      <c r="AE53" s="269"/>
      <c r="AF53" s="260"/>
      <c r="AG53" s="52"/>
    </row>
    <row r="54" spans="1:33" ht="33" customHeight="1">
      <c r="A54" s="211" t="s">
        <v>172</v>
      </c>
      <c r="B54" s="212" t="s">
        <v>200</v>
      </c>
      <c r="C54" s="65"/>
      <c r="D54" s="59"/>
      <c r="E54" s="59"/>
      <c r="G54" s="224">
        <v>5</v>
      </c>
      <c r="H54" s="225">
        <f t="shared" si="21"/>
      </c>
      <c r="I54" s="225">
        <f t="shared" si="22"/>
      </c>
      <c r="J54" s="225">
        <f t="shared" si="23"/>
      </c>
      <c r="K54" s="225">
        <f t="shared" si="24"/>
      </c>
      <c r="L54" s="225">
        <f t="shared" si="25"/>
        <v>0.8</v>
      </c>
      <c r="M54" s="225">
        <f t="shared" si="26"/>
      </c>
      <c r="N54" s="228">
        <f t="shared" si="27"/>
        <v>0.8</v>
      </c>
      <c r="O54" s="249">
        <f>1/8</f>
        <v>0.125</v>
      </c>
      <c r="P54" s="230">
        <f t="shared" si="28"/>
        <v>0.1</v>
      </c>
      <c r="Q54" s="9"/>
      <c r="R54" s="34"/>
      <c r="T54" s="9"/>
      <c r="U54" s="9"/>
      <c r="V54" s="9"/>
      <c r="W54" s="9"/>
      <c r="X54" s="9"/>
      <c r="Y54" s="9"/>
      <c r="Z54" s="9"/>
      <c r="AA54" s="260"/>
      <c r="AB54" s="260"/>
      <c r="AC54" s="258"/>
      <c r="AD54" s="259"/>
      <c r="AE54" s="269"/>
      <c r="AF54" s="260"/>
      <c r="AG54" s="52"/>
    </row>
    <row r="55" spans="1:33" ht="33" customHeight="1">
      <c r="A55" s="254" t="s">
        <v>136</v>
      </c>
      <c r="B55" s="255" t="s">
        <v>201</v>
      </c>
      <c r="C55" s="65"/>
      <c r="D55" s="59"/>
      <c r="E55" s="59"/>
      <c r="G55" s="317"/>
      <c r="H55" s="375"/>
      <c r="I55" s="376"/>
      <c r="J55" s="376"/>
      <c r="K55" s="376"/>
      <c r="L55" s="376"/>
      <c r="M55" s="376"/>
      <c r="N55" s="376"/>
      <c r="O55" s="376"/>
      <c r="P55" s="377"/>
      <c r="Q55" s="9"/>
      <c r="R55" s="34"/>
      <c r="T55" s="9"/>
      <c r="U55" s="9"/>
      <c r="V55" s="9"/>
      <c r="W55" s="9"/>
      <c r="X55" s="9"/>
      <c r="Y55" s="9"/>
      <c r="Z55" s="9"/>
      <c r="AA55" s="260"/>
      <c r="AB55" s="260"/>
      <c r="AC55" s="258"/>
      <c r="AD55" s="259"/>
      <c r="AE55" s="269"/>
      <c r="AF55" s="260"/>
      <c r="AG55" s="52"/>
    </row>
    <row r="56" spans="1:33" ht="33" customHeight="1">
      <c r="A56" s="211" t="s">
        <v>173</v>
      </c>
      <c r="B56" s="212" t="s">
        <v>202</v>
      </c>
      <c r="C56" s="65"/>
      <c r="D56" s="59"/>
      <c r="E56" s="59"/>
      <c r="G56" s="224">
        <v>4</v>
      </c>
      <c r="H56" s="225">
        <f t="shared" si="21"/>
      </c>
      <c r="I56" s="225">
        <f t="shared" si="22"/>
      </c>
      <c r="J56" s="225">
        <f t="shared" si="23"/>
      </c>
      <c r="K56" s="225">
        <f t="shared" si="24"/>
        <v>0.6</v>
      </c>
      <c r="L56" s="225">
        <f t="shared" si="25"/>
      </c>
      <c r="M56" s="225">
        <f t="shared" si="26"/>
      </c>
      <c r="N56" s="228">
        <f t="shared" si="27"/>
        <v>0.6</v>
      </c>
      <c r="O56" s="249">
        <f>1/8</f>
        <v>0.125</v>
      </c>
      <c r="P56" s="230">
        <f t="shared" si="28"/>
        <v>0.075</v>
      </c>
      <c r="Q56" s="9"/>
      <c r="R56" s="34"/>
      <c r="T56" s="9"/>
      <c r="U56" s="9"/>
      <c r="V56" s="9"/>
      <c r="W56" s="9"/>
      <c r="X56" s="9"/>
      <c r="Y56" s="9"/>
      <c r="Z56" s="9"/>
      <c r="AA56" s="260"/>
      <c r="AB56" s="260"/>
      <c r="AC56" s="258"/>
      <c r="AD56" s="259"/>
      <c r="AE56" s="269"/>
      <c r="AF56" s="260"/>
      <c r="AG56" s="52"/>
    </row>
    <row r="57" spans="1:33" ht="33" customHeight="1">
      <c r="A57" s="211" t="s">
        <v>174</v>
      </c>
      <c r="B57" s="212" t="s">
        <v>226</v>
      </c>
      <c r="C57" s="65"/>
      <c r="D57" s="59"/>
      <c r="E57" s="59"/>
      <c r="G57" s="224">
        <v>2</v>
      </c>
      <c r="H57" s="225">
        <f t="shared" si="21"/>
      </c>
      <c r="I57" s="225">
        <f t="shared" si="22"/>
        <v>0.2</v>
      </c>
      <c r="J57" s="225">
        <f t="shared" si="23"/>
      </c>
      <c r="K57" s="225">
        <f t="shared" si="24"/>
      </c>
      <c r="L57" s="225">
        <f t="shared" si="25"/>
      </c>
      <c r="M57" s="225">
        <f t="shared" si="26"/>
      </c>
      <c r="N57" s="228">
        <f t="shared" si="27"/>
        <v>0.2</v>
      </c>
      <c r="O57" s="249">
        <f>1/8</f>
        <v>0.125</v>
      </c>
      <c r="P57" s="230">
        <f t="shared" si="28"/>
        <v>0.025</v>
      </c>
      <c r="Q57" s="9"/>
      <c r="R57" s="34"/>
      <c r="T57" s="9"/>
      <c r="U57" s="9"/>
      <c r="V57" s="9"/>
      <c r="W57" s="9"/>
      <c r="X57" s="9"/>
      <c r="Y57" s="9"/>
      <c r="Z57" s="9"/>
      <c r="AA57" s="260"/>
      <c r="AB57" s="260"/>
      <c r="AC57" s="258"/>
      <c r="AD57" s="259"/>
      <c r="AE57" s="269"/>
      <c r="AF57" s="260"/>
      <c r="AG57" s="52"/>
    </row>
    <row r="58" spans="1:33" ht="33" customHeight="1">
      <c r="A58" s="254" t="s">
        <v>204</v>
      </c>
      <c r="B58" s="255" t="s">
        <v>205</v>
      </c>
      <c r="C58" s="65"/>
      <c r="D58" s="59"/>
      <c r="E58" s="59"/>
      <c r="G58" s="317"/>
      <c r="H58" s="375"/>
      <c r="I58" s="376"/>
      <c r="J58" s="376"/>
      <c r="K58" s="376"/>
      <c r="L58" s="376"/>
      <c r="M58" s="376"/>
      <c r="N58" s="376"/>
      <c r="O58" s="376"/>
      <c r="P58" s="377"/>
      <c r="Q58" s="9"/>
      <c r="R58" s="34"/>
      <c r="T58" s="9"/>
      <c r="U58" s="9"/>
      <c r="V58" s="9"/>
      <c r="W58" s="9"/>
      <c r="X58" s="9"/>
      <c r="Y58" s="9"/>
      <c r="Z58" s="9"/>
      <c r="AA58" s="260"/>
      <c r="AB58" s="260"/>
      <c r="AC58" s="258"/>
      <c r="AD58" s="259"/>
      <c r="AE58" s="269"/>
      <c r="AF58" s="260"/>
      <c r="AG58" s="52"/>
    </row>
    <row r="59" spans="1:33" ht="33" customHeight="1">
      <c r="A59" s="211" t="s">
        <v>175</v>
      </c>
      <c r="B59" s="212" t="s">
        <v>227</v>
      </c>
      <c r="C59" s="65"/>
      <c r="D59" s="59"/>
      <c r="E59" s="59"/>
      <c r="G59" s="224">
        <v>4</v>
      </c>
      <c r="H59" s="225">
        <f t="shared" si="21"/>
      </c>
      <c r="I59" s="225">
        <f t="shared" si="22"/>
      </c>
      <c r="J59" s="225">
        <f t="shared" si="23"/>
      </c>
      <c r="K59" s="225">
        <f t="shared" si="24"/>
        <v>0.6</v>
      </c>
      <c r="L59" s="225">
        <f t="shared" si="25"/>
      </c>
      <c r="M59" s="225">
        <f t="shared" si="26"/>
      </c>
      <c r="N59" s="228">
        <f t="shared" si="27"/>
        <v>0.6</v>
      </c>
      <c r="O59" s="249">
        <f>1/8</f>
        <v>0.125</v>
      </c>
      <c r="P59" s="230"/>
      <c r="Q59" s="9"/>
      <c r="R59" s="34"/>
      <c r="T59" s="9"/>
      <c r="U59" s="9"/>
      <c r="V59" s="9"/>
      <c r="W59" s="9"/>
      <c r="X59" s="9"/>
      <c r="Y59" s="9"/>
      <c r="Z59" s="9"/>
      <c r="AA59" s="260"/>
      <c r="AB59" s="260"/>
      <c r="AC59" s="258"/>
      <c r="AD59" s="259"/>
      <c r="AE59" s="269"/>
      <c r="AF59" s="260"/>
      <c r="AG59" s="52"/>
    </row>
    <row r="60" spans="1:33" ht="33" customHeight="1">
      <c r="A60" s="211" t="s">
        <v>207</v>
      </c>
      <c r="B60" s="212" t="s">
        <v>206</v>
      </c>
      <c r="C60" s="65"/>
      <c r="D60" s="59"/>
      <c r="E60" s="59"/>
      <c r="G60" s="224">
        <v>2</v>
      </c>
      <c r="H60" s="225">
        <f t="shared" si="21"/>
      </c>
      <c r="I60" s="225">
        <f t="shared" si="22"/>
        <v>0.2</v>
      </c>
      <c r="J60" s="225">
        <f t="shared" si="23"/>
      </c>
      <c r="K60" s="225">
        <f t="shared" si="24"/>
      </c>
      <c r="L60" s="225">
        <f t="shared" si="25"/>
      </c>
      <c r="M60" s="225">
        <f t="shared" si="26"/>
      </c>
      <c r="N60" s="228">
        <f t="shared" si="27"/>
        <v>0.2</v>
      </c>
      <c r="O60" s="249">
        <f>1/8</f>
        <v>0.125</v>
      </c>
      <c r="P60" s="230"/>
      <c r="Q60" s="9"/>
      <c r="R60" s="34"/>
      <c r="T60" s="9"/>
      <c r="U60" s="9"/>
      <c r="V60" s="9"/>
      <c r="W60" s="9"/>
      <c r="X60" s="9"/>
      <c r="Y60" s="9"/>
      <c r="Z60" s="9"/>
      <c r="AA60" s="260"/>
      <c r="AB60" s="260"/>
      <c r="AC60" s="258"/>
      <c r="AD60" s="259"/>
      <c r="AE60" s="269"/>
      <c r="AF60" s="260"/>
      <c r="AG60" s="52"/>
    </row>
    <row r="61" spans="1:33" ht="33" customHeight="1">
      <c r="A61" s="254" t="s">
        <v>210</v>
      </c>
      <c r="B61" s="255" t="s">
        <v>208</v>
      </c>
      <c r="C61" s="65"/>
      <c r="D61" s="59"/>
      <c r="E61" s="59"/>
      <c r="G61" s="9"/>
      <c r="H61" s="375"/>
      <c r="I61" s="376"/>
      <c r="J61" s="376"/>
      <c r="K61" s="376"/>
      <c r="L61" s="376"/>
      <c r="M61" s="376"/>
      <c r="N61" s="376"/>
      <c r="O61" s="377"/>
      <c r="P61" s="318"/>
      <c r="Q61" s="9"/>
      <c r="R61" s="34"/>
      <c r="T61" s="9"/>
      <c r="U61" s="9"/>
      <c r="V61" s="9"/>
      <c r="W61" s="9"/>
      <c r="X61" s="9"/>
      <c r="Y61" s="9"/>
      <c r="Z61" s="9"/>
      <c r="AA61" s="260"/>
      <c r="AB61" s="260"/>
      <c r="AC61" s="260"/>
      <c r="AD61" s="260"/>
      <c r="AE61" s="258"/>
      <c r="AF61" s="259"/>
      <c r="AG61" s="52"/>
    </row>
    <row r="62" spans="1:33" ht="33" customHeight="1">
      <c r="A62" s="211" t="s">
        <v>211</v>
      </c>
      <c r="B62" s="212" t="s">
        <v>209</v>
      </c>
      <c r="C62" s="65"/>
      <c r="D62" s="59"/>
      <c r="E62" s="59"/>
      <c r="G62" s="224">
        <v>6</v>
      </c>
      <c r="H62" s="225">
        <f t="shared" si="21"/>
      </c>
      <c r="I62" s="225">
        <f t="shared" si="22"/>
      </c>
      <c r="J62" s="225">
        <f t="shared" si="23"/>
      </c>
      <c r="K62" s="225">
        <f t="shared" si="24"/>
      </c>
      <c r="L62" s="225">
        <f t="shared" si="25"/>
      </c>
      <c r="M62" s="225">
        <f t="shared" si="26"/>
        <v>1</v>
      </c>
      <c r="N62" s="228">
        <f t="shared" si="27"/>
        <v>1</v>
      </c>
      <c r="O62" s="249">
        <f>1/8</f>
        <v>0.125</v>
      </c>
      <c r="P62" s="230"/>
      <c r="Q62" s="9"/>
      <c r="R62" s="34"/>
      <c r="T62" s="9"/>
      <c r="U62" s="9"/>
      <c r="V62" s="9"/>
      <c r="W62" s="9"/>
      <c r="X62" s="9"/>
      <c r="Y62" s="9"/>
      <c r="Z62" s="9"/>
      <c r="AA62" s="260"/>
      <c r="AB62" s="260"/>
      <c r="AC62" s="260"/>
      <c r="AD62" s="260"/>
      <c r="AE62" s="258"/>
      <c r="AF62" s="259"/>
      <c r="AG62" s="52"/>
    </row>
    <row r="63" spans="1:33" ht="33" customHeight="1">
      <c r="A63" s="345" t="s">
        <v>212</v>
      </c>
      <c r="B63" s="346"/>
      <c r="C63" s="213" t="s">
        <v>59</v>
      </c>
      <c r="D63" s="214" t="s">
        <v>56</v>
      </c>
      <c r="E63" s="214" t="s">
        <v>57</v>
      </c>
      <c r="G63" s="7"/>
      <c r="H63" s="8"/>
      <c r="I63" s="8"/>
      <c r="J63" s="8"/>
      <c r="K63" s="8"/>
      <c r="L63" s="8"/>
      <c r="M63" s="244"/>
      <c r="N63" s="243" t="str">
        <f>N49</f>
        <v>somme = 1 ?  =&gt;</v>
      </c>
      <c r="O63" s="229">
        <f>SUM(O65:O73)</f>
        <v>0.9999999999999998</v>
      </c>
      <c r="P63" s="38">
        <f>SUM(P65:P73)</f>
        <v>0.7142857142857143</v>
      </c>
      <c r="Q63" s="241">
        <v>0.34</v>
      </c>
      <c r="R63" s="10">
        <f>P63*Q63</f>
        <v>0.24285714285714288</v>
      </c>
      <c r="T63" s="270"/>
      <c r="U63" s="270"/>
      <c r="V63" s="270"/>
      <c r="W63" s="270"/>
      <c r="X63" s="270"/>
      <c r="Y63" s="270"/>
      <c r="Z63" s="268"/>
      <c r="AA63" s="260"/>
      <c r="AB63" s="260"/>
      <c r="AC63" s="260"/>
      <c r="AD63" s="260"/>
      <c r="AE63" s="269"/>
      <c r="AF63" s="260"/>
      <c r="AG63" s="52"/>
    </row>
    <row r="64" spans="1:33" ht="33" customHeight="1">
      <c r="A64" s="311" t="s">
        <v>120</v>
      </c>
      <c r="B64" s="312" t="s">
        <v>215</v>
      </c>
      <c r="C64" s="213"/>
      <c r="D64" s="214"/>
      <c r="E64" s="214"/>
      <c r="G64" s="7"/>
      <c r="H64" s="8"/>
      <c r="I64" s="8"/>
      <c r="J64" s="8"/>
      <c r="K64" s="8"/>
      <c r="L64" s="8"/>
      <c r="M64" s="244"/>
      <c r="N64" s="243"/>
      <c r="O64" s="229"/>
      <c r="P64" s="38"/>
      <c r="Q64" s="250"/>
      <c r="R64" s="251"/>
      <c r="T64" s="270"/>
      <c r="U64" s="270"/>
      <c r="V64" s="270"/>
      <c r="W64" s="270"/>
      <c r="X64" s="270"/>
      <c r="Y64" s="270"/>
      <c r="Z64" s="268"/>
      <c r="AA64" s="260"/>
      <c r="AB64" s="260"/>
      <c r="AC64" s="260"/>
      <c r="AD64" s="260"/>
      <c r="AE64" s="269"/>
      <c r="AF64" s="260"/>
      <c r="AG64" s="52"/>
    </row>
    <row r="65" spans="1:33" ht="33" customHeight="1">
      <c r="A65" s="211" t="s">
        <v>176</v>
      </c>
      <c r="B65" s="212" t="s">
        <v>213</v>
      </c>
      <c r="C65" s="64"/>
      <c r="D65" s="62"/>
      <c r="E65" s="62"/>
      <c r="G65" s="224">
        <v>6</v>
      </c>
      <c r="H65" s="225">
        <f>IF(G65=1,$H$6,"")</f>
      </c>
      <c r="I65" s="225">
        <f>IF(G65=2,$I$6,"")</f>
      </c>
      <c r="J65" s="225">
        <f>IF(G65=3,$J$6,"")</f>
      </c>
      <c r="K65" s="225">
        <f>IF(G65=4,$K$6,"")</f>
      </c>
      <c r="L65" s="225">
        <f>IF(G65=5,$L$6,"")</f>
      </c>
      <c r="M65" s="225">
        <f>IF(G65=6,$M$6,"")</f>
        <v>1</v>
      </c>
      <c r="N65" s="228">
        <f>SUM(H65:M65)</f>
        <v>1</v>
      </c>
      <c r="O65" s="249">
        <f>1/7</f>
        <v>0.14285714285714285</v>
      </c>
      <c r="P65" s="230">
        <f>N65*O65</f>
        <v>0.14285714285714285</v>
      </c>
      <c r="Q65" s="9"/>
      <c r="R65" s="34"/>
      <c r="T65" s="9"/>
      <c r="U65" s="9"/>
      <c r="V65" s="9"/>
      <c r="W65" s="9"/>
      <c r="X65" s="9"/>
      <c r="Y65" s="9"/>
      <c r="Z65" s="9"/>
      <c r="AA65" s="260"/>
      <c r="AB65" s="260"/>
      <c r="AC65" s="260"/>
      <c r="AD65" s="260"/>
      <c r="AE65" s="258"/>
      <c r="AF65" s="259"/>
      <c r="AG65" s="52"/>
    </row>
    <row r="66" spans="1:33" ht="33" customHeight="1">
      <c r="A66" s="254" t="s">
        <v>127</v>
      </c>
      <c r="B66" s="255" t="s">
        <v>216</v>
      </c>
      <c r="C66" s="64"/>
      <c r="D66" s="62"/>
      <c r="E66" s="62"/>
      <c r="G66" s="317"/>
      <c r="H66" s="375"/>
      <c r="I66" s="376"/>
      <c r="J66" s="376"/>
      <c r="K66" s="376"/>
      <c r="L66" s="376"/>
      <c r="M66" s="376"/>
      <c r="N66" s="376"/>
      <c r="O66" s="376"/>
      <c r="P66" s="377"/>
      <c r="Q66" s="9"/>
      <c r="R66" s="34"/>
      <c r="T66" s="9"/>
      <c r="U66" s="9"/>
      <c r="V66" s="9"/>
      <c r="W66" s="9"/>
      <c r="X66" s="9"/>
      <c r="Y66" s="9"/>
      <c r="Z66" s="9"/>
      <c r="AA66" s="260"/>
      <c r="AB66" s="260"/>
      <c r="AC66" s="260"/>
      <c r="AD66" s="260"/>
      <c r="AE66" s="258"/>
      <c r="AF66" s="259"/>
      <c r="AG66" s="52"/>
    </row>
    <row r="67" spans="1:33" ht="33" customHeight="1">
      <c r="A67" s="211" t="s">
        <v>177</v>
      </c>
      <c r="B67" s="212" t="s">
        <v>214</v>
      </c>
      <c r="C67" s="64"/>
      <c r="D67" s="62"/>
      <c r="E67" s="62"/>
      <c r="G67" s="224">
        <v>6</v>
      </c>
      <c r="H67" s="225">
        <f>IF(G67=1,$H$6,"")</f>
      </c>
      <c r="I67" s="225">
        <f>IF(G67=2,$I$6,"")</f>
      </c>
      <c r="J67" s="225">
        <f>IF(G67=3,$J$6,"")</f>
      </c>
      <c r="K67" s="225">
        <f>IF(G67=4,$K$6,"")</f>
      </c>
      <c r="L67" s="225">
        <f>IF(G67=5,$L$6,"")</f>
      </c>
      <c r="M67" s="225">
        <f>IF(G67=6,$M$6,"")</f>
        <v>1</v>
      </c>
      <c r="N67" s="228">
        <f>SUM(H67:M67)</f>
        <v>1</v>
      </c>
      <c r="O67" s="249">
        <f>O65</f>
        <v>0.14285714285714285</v>
      </c>
      <c r="P67" s="230">
        <f>N67*O67</f>
        <v>0.14285714285714285</v>
      </c>
      <c r="Q67" s="9"/>
      <c r="R67" s="34"/>
      <c r="T67" s="9"/>
      <c r="U67" s="9"/>
      <c r="V67" s="9"/>
      <c r="W67" s="9"/>
      <c r="X67" s="9"/>
      <c r="Y67" s="9"/>
      <c r="Z67" s="9"/>
      <c r="AA67" s="260"/>
      <c r="AB67" s="260"/>
      <c r="AC67" s="260"/>
      <c r="AD67" s="260"/>
      <c r="AE67" s="258"/>
      <c r="AF67" s="259"/>
      <c r="AG67" s="52"/>
    </row>
    <row r="68" spans="1:33" ht="33" customHeight="1">
      <c r="A68" s="211" t="s">
        <v>178</v>
      </c>
      <c r="B68" s="212" t="s">
        <v>235</v>
      </c>
      <c r="C68" s="64"/>
      <c r="D68" s="62"/>
      <c r="E68" s="62"/>
      <c r="G68" s="224">
        <v>6</v>
      </c>
      <c r="H68" s="225">
        <f>IF(G68=1,$H$6,"")</f>
      </c>
      <c r="I68" s="225">
        <f>IF(G68=2,$I$6,"")</f>
      </c>
      <c r="J68" s="225">
        <f>IF(G68=3,$J$6,"")</f>
      </c>
      <c r="K68" s="225">
        <f>IF(G68=4,$K$6,"")</f>
      </c>
      <c r="L68" s="225">
        <f>IF(G68=5,$L$6,"")</f>
      </c>
      <c r="M68" s="225">
        <f>IF(G68=6,$M$6,"")</f>
        <v>1</v>
      </c>
      <c r="N68" s="228">
        <f>SUM(H68:M68)</f>
        <v>1</v>
      </c>
      <c r="O68" s="249">
        <f>O67</f>
        <v>0.14285714285714285</v>
      </c>
      <c r="P68" s="230">
        <f>N68*O68</f>
        <v>0.14285714285714285</v>
      </c>
      <c r="Q68" s="9"/>
      <c r="R68" s="34"/>
      <c r="T68" s="9"/>
      <c r="U68" s="9"/>
      <c r="V68" s="9"/>
      <c r="W68" s="9"/>
      <c r="X68" s="9"/>
      <c r="Y68" s="9"/>
      <c r="Z68" s="9"/>
      <c r="AA68" s="260"/>
      <c r="AB68" s="260"/>
      <c r="AC68" s="260"/>
      <c r="AD68" s="260"/>
      <c r="AE68" s="258"/>
      <c r="AF68" s="259"/>
      <c r="AG68" s="52"/>
    </row>
    <row r="69" spans="1:33" ht="33" customHeight="1">
      <c r="A69" s="211" t="s">
        <v>179</v>
      </c>
      <c r="B69" s="212" t="s">
        <v>236</v>
      </c>
      <c r="C69" s="64"/>
      <c r="D69" s="62"/>
      <c r="E69" s="62"/>
      <c r="G69" s="224">
        <v>5</v>
      </c>
      <c r="H69" s="225">
        <f>IF(G69=1,$H$6,"")</f>
      </c>
      <c r="I69" s="225">
        <f>IF(G69=2,$I$6,"")</f>
      </c>
      <c r="J69" s="225">
        <f>IF(G69=3,$J$6,"")</f>
      </c>
      <c r="K69" s="225">
        <f>IF(G69=4,$K$6,"")</f>
      </c>
      <c r="L69" s="225">
        <f>IF(G69=5,$L$6,"")</f>
        <v>0.8</v>
      </c>
      <c r="M69" s="225">
        <f>IF(G69=6,$M$6,"")</f>
      </c>
      <c r="N69" s="228">
        <f>SUM(H69:M69)</f>
        <v>0.8</v>
      </c>
      <c r="O69" s="249">
        <f>O68</f>
        <v>0.14285714285714285</v>
      </c>
      <c r="P69" s="230">
        <f>N69*O69</f>
        <v>0.11428571428571428</v>
      </c>
      <c r="Q69" s="9"/>
      <c r="R69" s="34"/>
      <c r="T69" s="9"/>
      <c r="U69" s="9"/>
      <c r="V69" s="9"/>
      <c r="W69" s="9"/>
      <c r="X69" s="9"/>
      <c r="Y69" s="9"/>
      <c r="Z69" s="9"/>
      <c r="AA69" s="260"/>
      <c r="AB69" s="260"/>
      <c r="AC69" s="260"/>
      <c r="AD69" s="260"/>
      <c r="AE69" s="258"/>
      <c r="AF69" s="259"/>
      <c r="AG69" s="52"/>
    </row>
    <row r="70" spans="1:33" ht="33" customHeight="1">
      <c r="A70" s="309" t="s">
        <v>180</v>
      </c>
      <c r="B70" s="315" t="s">
        <v>230</v>
      </c>
      <c r="C70" s="65"/>
      <c r="D70" s="59"/>
      <c r="E70" s="59"/>
      <c r="G70" s="224">
        <v>6</v>
      </c>
      <c r="H70" s="225">
        <f>IF(G70=1,$H$6,"")</f>
      </c>
      <c r="I70" s="225">
        <f>IF(G70=2,$I$6,"")</f>
      </c>
      <c r="J70" s="225">
        <f>IF(G70=3,$J$6,"")</f>
      </c>
      <c r="K70" s="225">
        <f>IF(G70=4,$K$6,"")</f>
      </c>
      <c r="L70" s="225">
        <f>IF(G70=5,$L$6,"")</f>
      </c>
      <c r="M70" s="225">
        <f>IF(G70=6,$M$6,"")</f>
        <v>1</v>
      </c>
      <c r="N70" s="228">
        <f>SUM(H70:M70)</f>
        <v>1</v>
      </c>
      <c r="O70" s="249">
        <f>O69</f>
        <v>0.14285714285714285</v>
      </c>
      <c r="P70" s="230">
        <f>N70*O70</f>
        <v>0.14285714285714285</v>
      </c>
      <c r="Q70" s="9"/>
      <c r="R70" s="34"/>
      <c r="T70" s="9"/>
      <c r="U70" s="9"/>
      <c r="V70" s="9"/>
      <c r="W70" s="9"/>
      <c r="X70" s="9"/>
      <c r="Y70" s="9"/>
      <c r="Z70" s="9"/>
      <c r="AA70" s="260"/>
      <c r="AB70" s="260"/>
      <c r="AC70" s="260"/>
      <c r="AD70" s="260"/>
      <c r="AE70" s="258"/>
      <c r="AF70" s="259"/>
      <c r="AG70" s="52"/>
    </row>
    <row r="71" spans="1:33" ht="33" customHeight="1">
      <c r="A71" s="313" t="s">
        <v>218</v>
      </c>
      <c r="B71" s="314" t="s">
        <v>217</v>
      </c>
      <c r="C71" s="65"/>
      <c r="D71" s="59"/>
      <c r="E71" s="59"/>
      <c r="G71" s="317"/>
      <c r="H71" s="375"/>
      <c r="I71" s="376"/>
      <c r="J71" s="376"/>
      <c r="K71" s="376"/>
      <c r="L71" s="376"/>
      <c r="M71" s="376"/>
      <c r="N71" s="376"/>
      <c r="O71" s="376"/>
      <c r="P71" s="377"/>
      <c r="Q71" s="9"/>
      <c r="R71" s="34"/>
      <c r="T71" s="9"/>
      <c r="U71" s="9"/>
      <c r="V71" s="9"/>
      <c r="W71" s="9"/>
      <c r="X71" s="9"/>
      <c r="Y71" s="9"/>
      <c r="Z71" s="9"/>
      <c r="AA71" s="260"/>
      <c r="AB71" s="260"/>
      <c r="AC71" s="260"/>
      <c r="AD71" s="260"/>
      <c r="AE71" s="258"/>
      <c r="AF71" s="259"/>
      <c r="AG71" s="52"/>
    </row>
    <row r="72" spans="1:33" s="1" customFormat="1" ht="48" customHeight="1">
      <c r="A72" s="309" t="s">
        <v>228</v>
      </c>
      <c r="B72" s="315" t="s">
        <v>219</v>
      </c>
      <c r="C72" s="301"/>
      <c r="D72" s="302"/>
      <c r="E72" s="302"/>
      <c r="G72" s="224">
        <v>6</v>
      </c>
      <c r="H72" s="225">
        <f>IF(G72=1,$H$6,"")</f>
      </c>
      <c r="I72" s="225">
        <f>IF(G72=2,$I$6,"")</f>
      </c>
      <c r="J72" s="225">
        <f>IF(G72=3,$J$6,"")</f>
      </c>
      <c r="K72" s="225">
        <f>IF(G72=4,$K$6,"")</f>
      </c>
      <c r="L72" s="225">
        <f>IF(G72=5,$L$6,"")</f>
      </c>
      <c r="M72" s="225">
        <f>IF(G72=6,$M$6,"")</f>
        <v>1</v>
      </c>
      <c r="N72" s="228">
        <f>SUM(H72:M72)</f>
        <v>1</v>
      </c>
      <c r="O72" s="249">
        <f>O68</f>
        <v>0.14285714285714285</v>
      </c>
      <c r="P72" s="303"/>
      <c r="Q72" s="304"/>
      <c r="R72" s="305"/>
      <c r="T72" s="304"/>
      <c r="U72" s="304"/>
      <c r="V72" s="304"/>
      <c r="W72" s="304"/>
      <c r="X72" s="304"/>
      <c r="Y72" s="304"/>
      <c r="Z72" s="304"/>
      <c r="AA72" s="306"/>
      <c r="AB72" s="306"/>
      <c r="AC72" s="306"/>
      <c r="AD72" s="306"/>
      <c r="AE72" s="307"/>
      <c r="AF72" s="308"/>
      <c r="AG72" s="287"/>
    </row>
    <row r="73" spans="1:33" ht="33" customHeight="1">
      <c r="A73" s="309" t="s">
        <v>231</v>
      </c>
      <c r="B73" s="315" t="s">
        <v>220</v>
      </c>
      <c r="C73" s="65"/>
      <c r="D73" s="59"/>
      <c r="E73" s="59"/>
      <c r="G73" s="224">
        <v>2</v>
      </c>
      <c r="H73" s="225">
        <f>IF(G73=1,$H$6,"")</f>
      </c>
      <c r="I73" s="225">
        <f>IF(G73=2,$I$6,"")</f>
        <v>0.2</v>
      </c>
      <c r="J73" s="225">
        <f>IF(G73=3,$J$6,"")</f>
      </c>
      <c r="K73" s="225">
        <f>IF(G73=4,$K$6,"")</f>
      </c>
      <c r="L73" s="225">
        <f>IF(G73=5,$L$6,"")</f>
      </c>
      <c r="M73" s="225">
        <f>IF(G73=6,$M$6,"")</f>
      </c>
      <c r="N73" s="228">
        <f>SUM(H73:M73)</f>
        <v>0.2</v>
      </c>
      <c r="O73" s="249">
        <f>O69</f>
        <v>0.14285714285714285</v>
      </c>
      <c r="P73" s="230">
        <f>N73*O73</f>
        <v>0.02857142857142857</v>
      </c>
      <c r="Q73" s="9"/>
      <c r="R73" s="34"/>
      <c r="T73" s="9"/>
      <c r="U73" s="9"/>
      <c r="V73" s="9"/>
      <c r="W73" s="9"/>
      <c r="X73" s="9"/>
      <c r="Y73" s="9"/>
      <c r="Z73" s="9"/>
      <c r="AA73" s="260"/>
      <c r="AB73" s="260"/>
      <c r="AC73" s="260"/>
      <c r="AD73" s="260"/>
      <c r="AE73" s="258"/>
      <c r="AF73" s="259"/>
      <c r="AG73" s="52"/>
    </row>
    <row r="74" spans="20:33" ht="33" customHeight="1">
      <c r="T74" s="52"/>
      <c r="U74" s="52"/>
      <c r="V74" s="52"/>
      <c r="W74" s="52"/>
      <c r="X74" s="52"/>
      <c r="Y74" s="52"/>
      <c r="Z74" s="271"/>
      <c r="AA74" s="272"/>
      <c r="AB74" s="273"/>
      <c r="AC74" s="273"/>
      <c r="AD74" s="273"/>
      <c r="AE74" s="274"/>
      <c r="AF74" s="273"/>
      <c r="AG74" s="52"/>
    </row>
    <row r="83" spans="2:6" ht="33" customHeight="1">
      <c r="B83" s="42"/>
      <c r="C83" s="42"/>
      <c r="D83" s="42"/>
      <c r="E83" s="42"/>
      <c r="F83" s="42"/>
    </row>
  </sheetData>
  <sheetProtection/>
  <mergeCells count="35">
    <mergeCell ref="H71:P71"/>
    <mergeCell ref="H58:P58"/>
    <mergeCell ref="H55:P55"/>
    <mergeCell ref="H53:P53"/>
    <mergeCell ref="H25:P25"/>
    <mergeCell ref="H61:O61"/>
    <mergeCell ref="H66:P66"/>
    <mergeCell ref="Q3:Q4"/>
    <mergeCell ref="A39:B39"/>
    <mergeCell ref="A2:E2"/>
    <mergeCell ref="A3:E3"/>
    <mergeCell ref="G5:G7"/>
    <mergeCell ref="H4:N4"/>
    <mergeCell ref="O3:O4"/>
    <mergeCell ref="T5:Z5"/>
    <mergeCell ref="Z6:Z7"/>
    <mergeCell ref="N6:N7"/>
    <mergeCell ref="O6:O7"/>
    <mergeCell ref="Q6:Q7"/>
    <mergeCell ref="A49:B49"/>
    <mergeCell ref="A63:B63"/>
    <mergeCell ref="A11:B11"/>
    <mergeCell ref="C4:D4"/>
    <mergeCell ref="C5:D5"/>
    <mergeCell ref="C6:D6"/>
    <mergeCell ref="A12:B12"/>
    <mergeCell ref="A33:B33"/>
    <mergeCell ref="AC3:AC4"/>
    <mergeCell ref="AE3:AE4"/>
    <mergeCell ref="AB3:AB4"/>
    <mergeCell ref="AD3:AD4"/>
    <mergeCell ref="AF3:AF4"/>
    <mergeCell ref="T3:Z3"/>
    <mergeCell ref="T4:Z4"/>
    <mergeCell ref="AA3:AA4"/>
  </mergeCells>
  <printOptions/>
  <pageMargins left="0.39000000000000007" right="0.39000000000000007" top="0.39000000000000007" bottom="0.39000000000000007" header="0.12000000000000001" footer="0.12000000000000001"/>
  <pageSetup firstPageNumber="1" useFirstPageNumber="1" orientation="landscape" paperSize="9" scale="70" r:id="rId4"/>
  <headerFooter alignWithMargins="0">
    <oddHeader>&amp;L© © 2011 - M.KAHL,A.MOUNGUENGUI,J.TURK&amp;RAutodiagnostic - BPLnb v2010</oddHeader>
    <oddFooter>&amp;LVersion du &amp;D&amp;R&amp;P/&amp;N</oddFooter>
  </headerFooter>
  <rowBreaks count="1" manualBreakCount="1">
    <brk id="24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4">
      <selection activeCell="B15" sqref="B15"/>
    </sheetView>
  </sheetViews>
  <sheetFormatPr defaultColWidth="10.8515625" defaultRowHeight="12.75"/>
  <cols>
    <col min="1" max="1" width="37.140625" style="27" customWidth="1"/>
    <col min="2" max="2" width="35.28125" style="27" customWidth="1"/>
    <col min="3" max="3" width="35.28125" style="28" customWidth="1"/>
    <col min="4" max="4" width="33.140625" style="28" customWidth="1"/>
    <col min="5" max="6" width="23.8515625" style="29" customWidth="1"/>
    <col min="7" max="7" width="6.00390625" style="56" customWidth="1"/>
    <col min="8" max="8" width="12.8515625" style="56" customWidth="1"/>
    <col min="9" max="9" width="6.00390625" style="56" customWidth="1"/>
    <col min="10" max="17" width="16.140625" style="27" customWidth="1"/>
    <col min="18" max="18" width="12.421875" style="0" customWidth="1"/>
    <col min="19" max="19" width="12.421875" style="27" customWidth="1"/>
    <col min="20" max="22" width="12.421875" style="25" customWidth="1"/>
    <col min="23" max="16384" width="10.8515625" style="27" customWidth="1"/>
  </cols>
  <sheetData>
    <row r="1" spans="1:22" ht="18.75" customHeight="1">
      <c r="A1" s="159"/>
      <c r="B1" s="164" t="str">
        <f>'1) Contexte'!C1</f>
        <v>Autodiagnostic :</v>
      </c>
      <c r="C1" s="161" t="s">
        <v>29</v>
      </c>
      <c r="D1" s="160"/>
      <c r="E1" s="236" t="s">
        <v>100</v>
      </c>
      <c r="F1" s="292"/>
      <c r="G1" s="52"/>
      <c r="H1" s="52"/>
      <c r="I1" s="52"/>
      <c r="S1" s="25"/>
      <c r="V1" s="27"/>
    </row>
    <row r="2" spans="1:22" ht="27" customHeight="1">
      <c r="A2" s="382" t="str">
        <f>'1) Contexte'!A2:G2</f>
        <v> "Bonnes pratiques de Laboratoire en Nanobiotechnologies" v2011</v>
      </c>
      <c r="B2" s="383"/>
      <c r="C2" s="383"/>
      <c r="D2" s="383"/>
      <c r="E2" s="384"/>
      <c r="F2" s="293"/>
      <c r="G2" s="52"/>
      <c r="H2" s="52"/>
      <c r="I2" s="52"/>
      <c r="S2" s="25"/>
      <c r="V2" s="27"/>
    </row>
    <row r="3" spans="1:22" ht="19.5" customHeight="1">
      <c r="A3" s="385" t="str">
        <f>'1) Contexte'!A3:G3</f>
        <v>Avertissement : toute zone blanche peut être remplie ou modifiée. Les données peuvent ensuite être utilisées dans d'autres onglets</v>
      </c>
      <c r="B3" s="386"/>
      <c r="C3" s="386"/>
      <c r="D3" s="386"/>
      <c r="E3" s="387"/>
      <c r="F3" s="294"/>
      <c r="G3" s="53"/>
      <c r="H3" s="53"/>
      <c r="I3" s="53"/>
      <c r="J3" s="52"/>
      <c r="K3" s="52"/>
      <c r="L3" s="52"/>
      <c r="M3" s="52"/>
      <c r="N3" s="52"/>
      <c r="O3" s="52"/>
      <c r="P3" s="52"/>
      <c r="Q3" s="52"/>
      <c r="S3" s="271"/>
      <c r="T3" s="271"/>
      <c r="U3" s="271"/>
      <c r="V3" s="52"/>
    </row>
    <row r="4" spans="1:22" ht="22.5" customHeight="1">
      <c r="A4" s="162" t="s">
        <v>122</v>
      </c>
      <c r="B4" s="388"/>
      <c r="C4" s="388"/>
      <c r="D4" s="388"/>
      <c r="E4" s="169" t="s">
        <v>49</v>
      </c>
      <c r="F4" s="295"/>
      <c r="G4" s="100"/>
      <c r="H4" s="54"/>
      <c r="I4" s="54"/>
      <c r="J4" s="96"/>
      <c r="K4" s="95"/>
      <c r="L4" s="95"/>
      <c r="M4" s="95"/>
      <c r="N4" s="95"/>
      <c r="O4" s="95"/>
      <c r="P4" s="95"/>
      <c r="Q4" s="95"/>
      <c r="S4" s="279"/>
      <c r="T4" s="272"/>
      <c r="U4" s="272"/>
      <c r="V4" s="271"/>
    </row>
    <row r="5" spans="1:22" ht="22.5" customHeight="1">
      <c r="A5" s="162" t="s">
        <v>76</v>
      </c>
      <c r="B5" s="389"/>
      <c r="C5" s="389"/>
      <c r="D5" s="389"/>
      <c r="E5" s="41"/>
      <c r="F5" s="296"/>
      <c r="G5" s="54"/>
      <c r="H5" s="284" t="s">
        <v>6</v>
      </c>
      <c r="I5" s="54"/>
      <c r="J5" s="288"/>
      <c r="K5" s="289"/>
      <c r="L5" s="289"/>
      <c r="M5" s="289"/>
      <c r="N5" s="289"/>
      <c r="O5" s="289"/>
      <c r="P5" s="289"/>
      <c r="Q5" s="289"/>
      <c r="S5" s="280"/>
      <c r="T5" s="53"/>
      <c r="U5" s="53"/>
      <c r="V5" s="271"/>
    </row>
    <row r="6" spans="1:22" ht="36.75" customHeight="1">
      <c r="A6" s="163" t="s">
        <v>77</v>
      </c>
      <c r="B6" s="389"/>
      <c r="C6" s="389"/>
      <c r="D6" s="389"/>
      <c r="E6" s="94"/>
      <c r="F6" s="297"/>
      <c r="G6" s="55"/>
      <c r="H6" s="285" t="s">
        <v>7</v>
      </c>
      <c r="I6" s="55"/>
      <c r="J6" s="290"/>
      <c r="K6" s="290"/>
      <c r="L6" s="290"/>
      <c r="M6" s="290"/>
      <c r="N6" s="290"/>
      <c r="O6" s="290"/>
      <c r="P6" s="290"/>
      <c r="Q6" s="290"/>
      <c r="S6" s="271"/>
      <c r="T6" s="271"/>
      <c r="U6" s="271"/>
      <c r="V6" s="281"/>
    </row>
    <row r="7" spans="1:22" s="1" customFormat="1" ht="22.5" customHeight="1">
      <c r="A7" s="186" t="s">
        <v>8</v>
      </c>
      <c r="B7" s="187"/>
      <c r="C7" s="188"/>
      <c r="D7" s="187"/>
      <c r="E7" s="215" t="s">
        <v>189</v>
      </c>
      <c r="F7" s="298" t="s">
        <v>188</v>
      </c>
      <c r="G7" s="101"/>
      <c r="H7" s="104"/>
      <c r="I7" s="287"/>
      <c r="J7" s="287"/>
      <c r="K7" s="287"/>
      <c r="L7" s="287"/>
      <c r="M7" s="287"/>
      <c r="N7" s="287"/>
      <c r="O7" s="287"/>
      <c r="P7" s="287"/>
      <c r="Q7" s="287"/>
      <c r="R7"/>
      <c r="S7" s="282"/>
      <c r="T7" s="282"/>
      <c r="U7" s="282"/>
      <c r="V7" s="282"/>
    </row>
    <row r="8" spans="1:22" s="5" customFormat="1" ht="22.5" customHeight="1">
      <c r="A8" s="189" t="str">
        <f>'2) Grille d''évaluation'!A10</f>
        <v>Garantir la maîtrise des Bonnes Pratiques en nanobiotechnologies</v>
      </c>
      <c r="B8" s="190"/>
      <c r="C8" s="190"/>
      <c r="D8" s="190"/>
      <c r="E8" s="191">
        <f>'2) Grille d''évaluation'!R9</f>
        <v>0.4333947712418301</v>
      </c>
      <c r="F8" s="299"/>
      <c r="G8" s="102"/>
      <c r="H8"/>
      <c r="I8" s="52"/>
      <c r="J8" s="260"/>
      <c r="K8" s="260"/>
      <c r="L8" s="260"/>
      <c r="M8" s="260"/>
      <c r="N8" s="260"/>
      <c r="O8" s="260"/>
      <c r="P8" s="260"/>
      <c r="Q8" s="260"/>
      <c r="R8"/>
      <c r="S8" s="283"/>
      <c r="T8" s="283"/>
      <c r="U8" s="283"/>
      <c r="V8" s="283"/>
    </row>
    <row r="9" spans="1:22" ht="18.75" customHeight="1">
      <c r="A9" s="378" t="str">
        <f>'2) Grille d''évaluation'!A11</f>
        <v>BPLnb1: Organisation et personnel
</v>
      </c>
      <c r="B9" s="379"/>
      <c r="C9" s="379"/>
      <c r="D9" s="379"/>
      <c r="E9" s="184">
        <f>IF(SUM(J9:Q9)=0,'2) Grille d''évaluation'!P11,AVERAGE(J9:Q9))</f>
        <v>0.5294117647058824</v>
      </c>
      <c r="F9" s="300">
        <v>0.5</v>
      </c>
      <c r="G9" s="103"/>
      <c r="H9" s="286">
        <f>'2) Grille d''évaluation'!P11</f>
        <v>0.5294117647058824</v>
      </c>
      <c r="I9" s="52"/>
      <c r="J9" s="291"/>
      <c r="K9" s="291"/>
      <c r="L9" s="291"/>
      <c r="M9" s="291"/>
      <c r="N9" s="291"/>
      <c r="O9" s="291"/>
      <c r="P9" s="291"/>
      <c r="Q9" s="291"/>
      <c r="S9" s="101"/>
      <c r="T9" s="101"/>
      <c r="U9" s="101"/>
      <c r="V9" s="101"/>
    </row>
    <row r="10" spans="1:22" ht="22.5" customHeight="1">
      <c r="A10" s="378" t="str">
        <f>'2) Grille d''évaluation'!A33</f>
        <v>BPLnb2: Installations</v>
      </c>
      <c r="B10" s="379"/>
      <c r="C10" s="379"/>
      <c r="D10" s="379"/>
      <c r="E10" s="184">
        <f>IF(SUM(J10:Q10)=0,'2) Grille d''évaluation'!P33,AVERAGE(J10:Q10))</f>
        <v>0.16000000000000003</v>
      </c>
      <c r="F10" s="300">
        <v>0.5</v>
      </c>
      <c r="G10" s="103"/>
      <c r="H10" s="286">
        <f>'2) Grille d''évaluation'!P33</f>
        <v>0.16000000000000003</v>
      </c>
      <c r="I10" s="52"/>
      <c r="J10" s="291"/>
      <c r="K10" s="291"/>
      <c r="L10" s="291"/>
      <c r="M10" s="291"/>
      <c r="N10" s="291"/>
      <c r="O10" s="291"/>
      <c r="P10" s="291"/>
      <c r="Q10" s="291"/>
      <c r="S10" s="101"/>
      <c r="T10" s="101"/>
      <c r="U10" s="101"/>
      <c r="V10" s="101"/>
    </row>
    <row r="11" spans="1:22" ht="22.5" customHeight="1">
      <c r="A11" s="378" t="str">
        <f>'2) Grille d''évaluation'!A39</f>
        <v>BPLnb3:Matériels et équipements</v>
      </c>
      <c r="B11" s="379"/>
      <c r="C11" s="379"/>
      <c r="D11" s="379"/>
      <c r="E11" s="184">
        <f>IF(SUM(J11:Q11)=0,'2) Grille d''évaluation'!P39,AVERAGE(J11:Q11))</f>
        <v>0.35555555555555557</v>
      </c>
      <c r="F11" s="300">
        <v>0.5</v>
      </c>
      <c r="G11" s="103"/>
      <c r="H11" s="286">
        <f>'2) Grille d''évaluation'!P39</f>
        <v>0.35555555555555557</v>
      </c>
      <c r="I11" s="52"/>
      <c r="J11" s="291"/>
      <c r="K11" s="291"/>
      <c r="L11" s="291"/>
      <c r="M11" s="291"/>
      <c r="N11" s="291"/>
      <c r="O11" s="291"/>
      <c r="P11" s="291"/>
      <c r="Q11" s="291"/>
      <c r="S11" s="101"/>
      <c r="T11" s="101"/>
      <c r="U11" s="101"/>
      <c r="V11" s="101"/>
    </row>
    <row r="12" spans="1:22" ht="22.5" customHeight="1">
      <c r="A12" s="378" t="str">
        <f>'2) Grille d''évaluation'!A49</f>
        <v>BPLnb4:Traçabilité,archivage et stockage</v>
      </c>
      <c r="B12" s="379"/>
      <c r="C12" s="379"/>
      <c r="D12" s="379"/>
      <c r="E12" s="184">
        <f>IF(SUM(J12:Q12)=0,'2) Grille d''évaluation'!P49,AVERAGE(J12:Q12))</f>
        <v>0.25000000000000006</v>
      </c>
      <c r="F12" s="300">
        <v>0.5</v>
      </c>
      <c r="G12" s="103"/>
      <c r="H12" s="286">
        <f>'2) Grille d''évaluation'!P49</f>
        <v>0.25000000000000006</v>
      </c>
      <c r="I12" s="52"/>
      <c r="J12" s="291"/>
      <c r="K12" s="291"/>
      <c r="L12" s="291"/>
      <c r="M12" s="291"/>
      <c r="N12" s="291"/>
      <c r="O12" s="291"/>
      <c r="P12" s="291"/>
      <c r="Q12" s="291"/>
      <c r="S12" s="101"/>
      <c r="T12" s="101"/>
      <c r="U12" s="101"/>
      <c r="V12" s="101"/>
    </row>
    <row r="13" spans="1:22" ht="22.5" customHeight="1">
      <c r="A13" s="380" t="str">
        <f>'2) Grille d''évaluation'!A63</f>
        <v>BPLnb5: Modes opératoires</v>
      </c>
      <c r="B13" s="381"/>
      <c r="C13" s="381"/>
      <c r="D13" s="381"/>
      <c r="E13" s="185">
        <f>IF(SUM(J13:Q13)=0,'2) Grille d''évaluation'!P63,AVERAGE(J13:Q13))</f>
        <v>0.7142857142857143</v>
      </c>
      <c r="F13" s="300">
        <v>0.5</v>
      </c>
      <c r="G13" s="103"/>
      <c r="H13" s="286">
        <f>'2) Grille d''évaluation'!P63</f>
        <v>0.7142857142857143</v>
      </c>
      <c r="I13" s="52"/>
      <c r="J13" s="291"/>
      <c r="K13" s="291"/>
      <c r="L13" s="291"/>
      <c r="M13" s="291"/>
      <c r="N13" s="291"/>
      <c r="O13" s="291"/>
      <c r="P13" s="291"/>
      <c r="Q13" s="291"/>
      <c r="S13" s="101"/>
      <c r="T13" s="101"/>
      <c r="U13" s="101"/>
      <c r="V13" s="101"/>
    </row>
    <row r="14" spans="1:17" ht="22.5" customHeight="1">
      <c r="A14" s="165" t="s">
        <v>32</v>
      </c>
      <c r="B14" s="166"/>
      <c r="C14" s="173" t="s">
        <v>50</v>
      </c>
      <c r="D14" s="174"/>
      <c r="E14" s="175"/>
      <c r="F14" s="291"/>
      <c r="G14" s="55"/>
      <c r="I14" s="55"/>
      <c r="J14" s="52"/>
      <c r="K14" s="52"/>
      <c r="L14" s="52"/>
      <c r="M14" s="52"/>
      <c r="N14" s="52"/>
      <c r="O14" s="52"/>
      <c r="P14" s="52"/>
      <c r="Q14" s="52"/>
    </row>
    <row r="15" spans="1:17" ht="22.5" customHeight="1">
      <c r="A15" s="167" t="str">
        <f>'1) Contexte'!A15</f>
        <v>1 : Prénom NOM, Fonction</v>
      </c>
      <c r="B15" s="167" t="str">
        <f>'1) Contexte'!A19</f>
        <v>5 : ...</v>
      </c>
      <c r="C15" s="176"/>
      <c r="D15" s="177"/>
      <c r="E15" s="178"/>
      <c r="F15" s="291"/>
      <c r="G15" s="55"/>
      <c r="I15" s="55"/>
      <c r="J15" s="52"/>
      <c r="K15" s="52"/>
      <c r="L15" s="52"/>
      <c r="M15" s="52"/>
      <c r="N15" s="52"/>
      <c r="O15" s="52"/>
      <c r="P15" s="52"/>
      <c r="Q15" s="52"/>
    </row>
    <row r="16" spans="1:17" ht="22.5" customHeight="1">
      <c r="A16" s="167" t="str">
        <f>'1) Contexte'!A16</f>
        <v>2 : Prénom NOM, Fonction</v>
      </c>
      <c r="B16" s="167" t="str">
        <f>'1) Contexte'!A20</f>
        <v>6 : ...</v>
      </c>
      <c r="C16" s="176"/>
      <c r="D16" s="177"/>
      <c r="E16" s="178"/>
      <c r="F16" s="291"/>
      <c r="G16" s="55"/>
      <c r="I16" s="55"/>
      <c r="J16" s="52"/>
      <c r="K16" s="52"/>
      <c r="L16" s="52"/>
      <c r="M16" s="52"/>
      <c r="N16" s="52"/>
      <c r="O16" s="52"/>
      <c r="P16" s="52"/>
      <c r="Q16" s="52"/>
    </row>
    <row r="17" spans="1:17" ht="22.5" customHeight="1">
      <c r="A17" s="167" t="str">
        <f>'1) Contexte'!A17</f>
        <v>3 : Prénom NOM, Fonction</v>
      </c>
      <c r="B17" s="167" t="str">
        <f>'1) Contexte'!A21</f>
        <v>7 : ...</v>
      </c>
      <c r="C17" s="176"/>
      <c r="D17" s="177"/>
      <c r="E17" s="178"/>
      <c r="F17" s="291"/>
      <c r="G17" s="55"/>
      <c r="I17" s="55"/>
      <c r="J17" s="52"/>
      <c r="K17" s="52"/>
      <c r="L17" s="52"/>
      <c r="M17" s="52"/>
      <c r="N17" s="52"/>
      <c r="O17" s="52"/>
      <c r="P17" s="52"/>
      <c r="Q17" s="52"/>
    </row>
    <row r="18" spans="1:17" ht="22.5" customHeight="1">
      <c r="A18" s="168" t="str">
        <f>'1) Contexte'!A18</f>
        <v>4 : Prénom NOM, Fonction</v>
      </c>
      <c r="B18" s="168" t="str">
        <f>'1) Contexte'!A22</f>
        <v>8 : ...</v>
      </c>
      <c r="C18" s="179"/>
      <c r="D18" s="180"/>
      <c r="E18" s="181"/>
      <c r="F18" s="291"/>
      <c r="G18" s="55"/>
      <c r="I18" s="55"/>
      <c r="J18" s="52"/>
      <c r="K18" s="52"/>
      <c r="L18" s="52"/>
      <c r="M18" s="52"/>
      <c r="N18" s="52"/>
      <c r="O18" s="52"/>
      <c r="P18" s="52"/>
      <c r="Q18" s="52"/>
    </row>
    <row r="19" spans="9:17" ht="12.75">
      <c r="I19" s="55"/>
      <c r="J19" s="52"/>
      <c r="K19" s="52"/>
      <c r="L19" s="52"/>
      <c r="M19" s="52"/>
      <c r="N19" s="52"/>
      <c r="O19" s="52"/>
      <c r="P19" s="52"/>
      <c r="Q19" s="52"/>
    </row>
    <row r="20" spans="9:17" ht="12.75">
      <c r="I20" s="55"/>
      <c r="J20" s="52"/>
      <c r="K20" s="52"/>
      <c r="L20" s="52"/>
      <c r="M20" s="52"/>
      <c r="N20" s="52"/>
      <c r="O20" s="52"/>
      <c r="P20" s="52"/>
      <c r="Q20" s="52"/>
    </row>
    <row r="21" spans="9:17" ht="12.75">
      <c r="I21" s="55"/>
      <c r="J21" s="52"/>
      <c r="K21" s="52"/>
      <c r="L21" s="52"/>
      <c r="M21" s="52"/>
      <c r="N21" s="52"/>
      <c r="O21" s="52"/>
      <c r="P21" s="52"/>
      <c r="Q21" s="52"/>
    </row>
    <row r="22" spans="9:17" ht="12.75">
      <c r="I22" s="55"/>
      <c r="J22" s="52"/>
      <c r="K22" s="52"/>
      <c r="L22" s="52"/>
      <c r="M22" s="52"/>
      <c r="N22" s="52"/>
      <c r="O22" s="52"/>
      <c r="P22" s="52"/>
      <c r="Q22" s="52"/>
    </row>
    <row r="23" spans="9:17" ht="12.75">
      <c r="I23" s="55"/>
      <c r="J23" s="52"/>
      <c r="K23" s="52"/>
      <c r="L23" s="52"/>
      <c r="M23" s="52"/>
      <c r="N23" s="52"/>
      <c r="O23" s="52"/>
      <c r="P23" s="52"/>
      <c r="Q23" s="52"/>
    </row>
    <row r="24" spans="9:17" ht="12.75">
      <c r="I24" s="55"/>
      <c r="J24" s="52"/>
      <c r="K24" s="52"/>
      <c r="L24" s="52"/>
      <c r="M24" s="52"/>
      <c r="N24" s="52"/>
      <c r="O24" s="52"/>
      <c r="P24" s="52"/>
      <c r="Q24" s="52"/>
    </row>
  </sheetData>
  <sheetProtection/>
  <mergeCells count="10">
    <mergeCell ref="A10:D10"/>
    <mergeCell ref="A9:D9"/>
    <mergeCell ref="A11:D11"/>
    <mergeCell ref="A12:D12"/>
    <mergeCell ref="A13:D13"/>
    <mergeCell ref="A2:E2"/>
    <mergeCell ref="A3:E3"/>
    <mergeCell ref="B4:D4"/>
    <mergeCell ref="B5:D5"/>
    <mergeCell ref="B6:D6"/>
  </mergeCells>
  <printOptions horizontalCentered="1"/>
  <pageMargins left="0.32" right="0.32" top="0.59" bottom="0.59" header="0.29000000000000004" footer="0.29000000000000004"/>
  <pageSetup firstPageNumber="18" useFirstPageNumber="1" horizontalDpi="600" verticalDpi="600" orientation="landscape" paperSize="9" scale="80" r:id="rId2"/>
  <headerFooter alignWithMargins="0">
    <oddHeader>&amp;L© 2009 - G. Farges&amp;RAutodiagnostic - Critère 8k HAS v2010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7">
      <selection activeCell="E17" sqref="E17"/>
    </sheetView>
  </sheetViews>
  <sheetFormatPr defaultColWidth="11.421875" defaultRowHeight="12.75"/>
  <cols>
    <col min="1" max="1" width="27.7109375" style="0" customWidth="1"/>
    <col min="2" max="2" width="86.421875" style="0" customWidth="1"/>
    <col min="3" max="3" width="14.8515625" style="0" customWidth="1"/>
    <col min="4" max="4" width="12.7109375" style="0" customWidth="1"/>
    <col min="8" max="8" width="13.140625" style="0" bestFit="1" customWidth="1"/>
    <col min="11" max="11" width="19.8515625" style="0" customWidth="1"/>
  </cols>
  <sheetData>
    <row r="1" spans="1:17" s="27" customFormat="1" ht="15.75" customHeight="1">
      <c r="A1" s="183" t="str">
        <f>'1) Contexte'!C1</f>
        <v>Autodiagnostic :</v>
      </c>
      <c r="B1" s="161" t="s">
        <v>98</v>
      </c>
      <c r="C1" s="161"/>
      <c r="D1" s="236" t="s">
        <v>100</v>
      </c>
      <c r="E1" s="52"/>
      <c r="N1" s="25"/>
      <c r="O1" s="25"/>
      <c r="P1" s="25"/>
      <c r="Q1" s="25"/>
    </row>
    <row r="2" spans="1:17" s="27" customFormat="1" ht="24.75" customHeight="1">
      <c r="A2" s="382" t="str">
        <f>'1) Contexte'!A2:G2</f>
        <v> "Bonnes pratiques de Laboratoire en Nanobiotechnologies" v2011</v>
      </c>
      <c r="B2" s="383"/>
      <c r="C2" s="383"/>
      <c r="D2" s="384"/>
      <c r="E2" s="52"/>
      <c r="N2" s="25"/>
      <c r="O2" s="25"/>
      <c r="P2" s="25"/>
      <c r="Q2" s="25"/>
    </row>
    <row r="3" spans="1:17" s="27" customFormat="1" ht="16.5" customHeight="1">
      <c r="A3" s="385" t="str">
        <f>'1) Contexte'!A3:G3</f>
        <v>Avertissement : toute zone blanche peut être remplie ou modifiée. Les données peuvent ensuite être utilisées dans d'autres onglets</v>
      </c>
      <c r="B3" s="386"/>
      <c r="C3" s="386"/>
      <c r="D3" s="387"/>
      <c r="E3" s="53"/>
      <c r="N3" s="25"/>
      <c r="O3" s="25"/>
      <c r="P3" s="25"/>
      <c r="Q3" s="25"/>
    </row>
    <row r="4" spans="1:18" s="27" customFormat="1" ht="19.5" customHeight="1">
      <c r="A4" s="120" t="s">
        <v>75</v>
      </c>
      <c r="B4" s="121" t="e">
        <f>'2) Grille d''évaluation'!#REF!</f>
        <v>#REF!</v>
      </c>
      <c r="C4" s="218" t="s">
        <v>30</v>
      </c>
      <c r="D4" s="182"/>
      <c r="E4" s="54"/>
      <c r="F4" s="26"/>
      <c r="O4" s="25"/>
      <c r="P4" s="25"/>
      <c r="Q4" s="25"/>
      <c r="R4" s="25"/>
    </row>
    <row r="5" spans="1:18" s="27" customFormat="1" ht="19.5" customHeight="1">
      <c r="A5" s="122" t="s">
        <v>23</v>
      </c>
      <c r="B5" s="123" t="e">
        <f>'2) Grille d''évaluation'!#REF!</f>
        <v>#REF!</v>
      </c>
      <c r="C5" s="110"/>
      <c r="D5" s="41"/>
      <c r="E5" s="54"/>
      <c r="F5" s="26"/>
      <c r="O5" s="25"/>
      <c r="P5" s="25"/>
      <c r="Q5" s="25"/>
      <c r="R5" s="25"/>
    </row>
    <row r="6" spans="1:18" s="27" customFormat="1" ht="27.75" customHeight="1">
      <c r="A6" s="124" t="s">
        <v>24</v>
      </c>
      <c r="B6" s="125" t="e">
        <f>'2) Grille d''évaluation'!#REF!</f>
        <v>#REF!</v>
      </c>
      <c r="C6" s="57"/>
      <c r="D6" s="40"/>
      <c r="E6" s="55"/>
      <c r="F6" s="30"/>
      <c r="G6" s="31"/>
      <c r="H6" s="31"/>
      <c r="O6" s="25"/>
      <c r="P6" s="25"/>
      <c r="Q6" s="25"/>
      <c r="R6" s="25"/>
    </row>
    <row r="7" spans="1:4" ht="27" customHeight="1">
      <c r="A7" s="390" t="str">
        <f>'2) Grille d''évaluation'!A10</f>
        <v>Garantir la maîtrise des Bonnes Pratiques en nanobiotechnologies</v>
      </c>
      <c r="B7" s="391"/>
      <c r="C7" s="216" t="s">
        <v>28</v>
      </c>
      <c r="D7" s="217">
        <f>'3) Résultats'!E8</f>
        <v>0.4333947712418301</v>
      </c>
    </row>
    <row r="8" spans="1:4" ht="21" customHeight="1">
      <c r="A8" s="116" t="s">
        <v>52</v>
      </c>
      <c r="B8" s="392" t="s">
        <v>12</v>
      </c>
      <c r="C8" s="393"/>
      <c r="D8" s="393"/>
    </row>
    <row r="9" spans="1:4" ht="21" customHeight="1">
      <c r="A9" s="117" t="str">
        <f>'1) Contexte'!A15</f>
        <v>1 : Prénom NOM, Fonction</v>
      </c>
      <c r="B9" s="115"/>
      <c r="C9" s="115"/>
      <c r="D9" s="115"/>
    </row>
    <row r="10" spans="1:4" ht="21" customHeight="1">
      <c r="A10" s="117" t="str">
        <f>'1) Contexte'!A16</f>
        <v>2 : Prénom NOM, Fonction</v>
      </c>
      <c r="B10" s="115"/>
      <c r="C10" s="115"/>
      <c r="D10" s="115"/>
    </row>
    <row r="11" spans="1:4" ht="21" customHeight="1">
      <c r="A11" s="117" t="str">
        <f>'1) Contexte'!A17</f>
        <v>3 : Prénom NOM, Fonction</v>
      </c>
      <c r="B11" s="115"/>
      <c r="C11" s="115"/>
      <c r="D11" s="115"/>
    </row>
    <row r="12" spans="1:4" ht="21" customHeight="1">
      <c r="A12" s="117" t="str">
        <f>'1) Contexte'!A18</f>
        <v>4 : Prénom NOM, Fonction</v>
      </c>
      <c r="B12" s="115"/>
      <c r="C12" s="115"/>
      <c r="D12" s="115"/>
    </row>
    <row r="13" spans="1:4" ht="21" customHeight="1">
      <c r="A13" s="117" t="str">
        <f>'1) Contexte'!A19</f>
        <v>5 : ...</v>
      </c>
      <c r="B13" s="115"/>
      <c r="C13" s="115"/>
      <c r="D13" s="115"/>
    </row>
    <row r="14" spans="1:4" ht="21" customHeight="1">
      <c r="A14" s="117" t="str">
        <f>'1) Contexte'!A20</f>
        <v>6 : ...</v>
      </c>
      <c r="B14" s="115"/>
      <c r="C14" s="115"/>
      <c r="D14" s="115"/>
    </row>
    <row r="15" spans="1:4" ht="21" customHeight="1">
      <c r="A15" s="117" t="str">
        <f>'1) Contexte'!A21</f>
        <v>7 : ...</v>
      </c>
      <c r="B15" s="115"/>
      <c r="C15" s="115"/>
      <c r="D15" s="115"/>
    </row>
    <row r="16" spans="1:4" ht="21" customHeight="1">
      <c r="A16" s="118" t="str">
        <f>'1) Contexte'!A22</f>
        <v>8 : ...</v>
      </c>
      <c r="B16" s="115"/>
      <c r="C16" s="115"/>
      <c r="D16" s="115"/>
    </row>
    <row r="17" spans="1:4" ht="12.75" customHeight="1">
      <c r="A17" s="170" t="s">
        <v>40</v>
      </c>
      <c r="B17" s="115"/>
      <c r="C17" s="115"/>
      <c r="D17" s="115"/>
    </row>
    <row r="18" spans="1:4" ht="12.75" customHeight="1">
      <c r="A18" s="171"/>
      <c r="B18" s="115"/>
      <c r="C18" s="115"/>
      <c r="D18" s="115"/>
    </row>
    <row r="19" spans="1:4" ht="12.75" customHeight="1">
      <c r="A19" s="171"/>
      <c r="B19" s="115"/>
      <c r="C19" s="115"/>
      <c r="D19" s="115"/>
    </row>
    <row r="20" spans="1:4" ht="12.75" customHeight="1">
      <c r="A20" s="171"/>
      <c r="B20" s="115"/>
      <c r="C20" s="115"/>
      <c r="D20" s="115"/>
    </row>
    <row r="21" spans="1:4" ht="12.75" customHeight="1">
      <c r="A21" s="171"/>
      <c r="B21" s="115"/>
      <c r="C21" s="115"/>
      <c r="D21" s="115"/>
    </row>
    <row r="22" spans="1:4" ht="12.75" customHeight="1">
      <c r="A22" s="171"/>
      <c r="B22" s="115"/>
      <c r="C22" s="115"/>
      <c r="D22" s="115"/>
    </row>
    <row r="23" spans="1:4" ht="12.75" customHeight="1">
      <c r="A23" s="171"/>
      <c r="B23" s="115"/>
      <c r="C23" s="115"/>
      <c r="D23" s="115"/>
    </row>
    <row r="24" spans="1:4" ht="12.75" customHeight="1">
      <c r="A24" s="171"/>
      <c r="B24" s="115"/>
      <c r="C24" s="115"/>
      <c r="D24" s="115"/>
    </row>
    <row r="25" spans="1:4" ht="12.75" customHeight="1">
      <c r="A25" s="171"/>
      <c r="B25" s="115"/>
      <c r="C25" s="115"/>
      <c r="D25" s="115"/>
    </row>
    <row r="26" spans="1:4" ht="12.75" customHeight="1">
      <c r="A26" s="171"/>
      <c r="B26" s="115"/>
      <c r="C26" s="115"/>
      <c r="D26" s="115"/>
    </row>
    <row r="27" spans="1:4" ht="12.75" customHeight="1">
      <c r="A27" s="171"/>
      <c r="B27" s="115"/>
      <c r="C27" s="115"/>
      <c r="D27" s="115"/>
    </row>
    <row r="28" spans="1:4" ht="12.75" customHeight="1">
      <c r="A28" s="171"/>
      <c r="B28" s="115"/>
      <c r="C28" s="115"/>
      <c r="D28" s="115"/>
    </row>
    <row r="29" spans="1:4" ht="12.75" customHeight="1">
      <c r="A29" s="171"/>
      <c r="B29" s="115"/>
      <c r="C29" s="115"/>
      <c r="D29" s="115"/>
    </row>
    <row r="30" spans="1:4" ht="12.75" customHeight="1">
      <c r="A30" s="171"/>
      <c r="B30" s="115"/>
      <c r="C30" s="115"/>
      <c r="D30" s="115"/>
    </row>
    <row r="31" spans="1:4" ht="12.75" customHeight="1">
      <c r="A31" s="171"/>
      <c r="B31" s="115"/>
      <c r="C31" s="115"/>
      <c r="D31" s="115"/>
    </row>
    <row r="32" spans="1:4" ht="12.75" customHeight="1">
      <c r="A32" s="171"/>
      <c r="B32" s="115"/>
      <c r="C32" s="115"/>
      <c r="D32" s="115"/>
    </row>
    <row r="33" spans="1:4" ht="12.75">
      <c r="A33" s="171"/>
      <c r="B33" s="115"/>
      <c r="C33" s="115"/>
      <c r="D33" s="115"/>
    </row>
    <row r="34" spans="1:4" ht="12.75">
      <c r="A34" s="172"/>
      <c r="B34" s="115"/>
      <c r="C34" s="115"/>
      <c r="D34" s="115"/>
    </row>
    <row r="38" spans="6:7" ht="12.75">
      <c r="F38" s="2"/>
      <c r="G38" s="3"/>
    </row>
  </sheetData>
  <sheetProtection/>
  <mergeCells count="4">
    <mergeCell ref="A2:D2"/>
    <mergeCell ref="A3:D3"/>
    <mergeCell ref="A7:B7"/>
    <mergeCell ref="B8:D8"/>
  </mergeCells>
  <printOptions/>
  <pageMargins left="0.39000000000000007" right="0.2" top="0.59" bottom="0.59" header="0.31" footer="0.31"/>
  <pageSetup horizontalDpi="600" verticalDpi="600" orientation="landscape" pageOrder="overThenDown" paperSize="9" scale="90"/>
  <headerFooter alignWithMargins="0">
    <oddHeader>&amp;L© 2009 - G. Farges&amp;RAutodiagnostic - Critère 8k HAS v2010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7">
      <selection activeCell="B27" sqref="B27"/>
    </sheetView>
  </sheetViews>
  <sheetFormatPr defaultColWidth="11.421875" defaultRowHeight="12.75"/>
  <cols>
    <col min="1" max="1" width="29.421875" style="0" customWidth="1"/>
    <col min="2" max="2" width="54.00390625" style="0" customWidth="1"/>
    <col min="3" max="3" width="13.7109375" style="0" customWidth="1"/>
    <col min="4" max="4" width="30.28125" style="0" customWidth="1"/>
  </cols>
  <sheetData>
    <row r="1" spans="1:16" s="27" customFormat="1" ht="18" customHeight="1">
      <c r="A1" s="183" t="str">
        <f>'1) Contexte'!C1</f>
        <v>Autodiagnostic :</v>
      </c>
      <c r="B1" s="161" t="s">
        <v>10</v>
      </c>
      <c r="C1" s="236" t="s">
        <v>100</v>
      </c>
      <c r="D1" s="52"/>
      <c r="M1" s="25"/>
      <c r="N1" s="25"/>
      <c r="O1" s="25"/>
      <c r="P1" s="25"/>
    </row>
    <row r="2" spans="1:16" s="27" customFormat="1" ht="30.75" customHeight="1">
      <c r="A2" s="396" t="str">
        <f>'1) Contexte'!A2:G2</f>
        <v> "Bonnes pratiques de Laboratoire en Nanobiotechnologies" v2011</v>
      </c>
      <c r="B2" s="397"/>
      <c r="C2" s="398"/>
      <c r="D2" s="52"/>
      <c r="M2" s="25"/>
      <c r="N2" s="25"/>
      <c r="O2" s="25"/>
      <c r="P2" s="25"/>
    </row>
    <row r="3" spans="1:16" s="27" customFormat="1" ht="18.75" customHeight="1">
      <c r="A3" s="399" t="str">
        <f>'1) Contexte'!A3:G3</f>
        <v>Avertissement : toute zone blanche peut être remplie ou modifiée. Les données peuvent ensuite être utilisées dans d'autres onglets</v>
      </c>
      <c r="B3" s="400"/>
      <c r="C3" s="401"/>
      <c r="D3" s="53"/>
      <c r="M3" s="25"/>
      <c r="N3" s="25"/>
      <c r="O3" s="25"/>
      <c r="P3" s="25"/>
    </row>
    <row r="4" spans="1:17" s="27" customFormat="1" ht="19.5" customHeight="1">
      <c r="A4" s="120" t="s">
        <v>75</v>
      </c>
      <c r="B4" s="121" t="e">
        <f>'2) Grille d''évaluation'!#REF!</f>
        <v>#REF!</v>
      </c>
      <c r="C4" s="182" t="s">
        <v>14</v>
      </c>
      <c r="D4" s="54"/>
      <c r="E4" s="26"/>
      <c r="N4" s="25"/>
      <c r="O4" s="25"/>
      <c r="P4" s="25"/>
      <c r="Q4" s="25"/>
    </row>
    <row r="5" spans="1:17" s="27" customFormat="1" ht="19.5" customHeight="1">
      <c r="A5" s="122" t="s">
        <v>23</v>
      </c>
      <c r="B5" s="123" t="e">
        <f>'2) Grille d''évaluation'!#REF!</f>
        <v>#REF!</v>
      </c>
      <c r="C5" s="41"/>
      <c r="D5" s="54"/>
      <c r="E5" s="26"/>
      <c r="N5" s="25"/>
      <c r="O5" s="25"/>
      <c r="P5" s="25"/>
      <c r="Q5" s="25"/>
    </row>
    <row r="6" spans="1:17" s="27" customFormat="1" ht="27.75" customHeight="1">
      <c r="A6" s="124" t="s">
        <v>64</v>
      </c>
      <c r="B6" s="125" t="e">
        <f>'2) Grille d''évaluation'!#REF!</f>
        <v>#REF!</v>
      </c>
      <c r="C6" s="40"/>
      <c r="D6" s="55"/>
      <c r="E6" s="30"/>
      <c r="F6" s="31"/>
      <c r="G6" s="31"/>
      <c r="N6" s="25"/>
      <c r="O6" s="25"/>
      <c r="P6" s="25"/>
      <c r="Q6" s="25"/>
    </row>
    <row r="7" spans="1:3" ht="15" customHeight="1">
      <c r="A7" s="68" t="s">
        <v>34</v>
      </c>
      <c r="B7" s="394"/>
      <c r="C7" s="395"/>
    </row>
    <row r="8" spans="1:3" ht="15" customHeight="1">
      <c r="A8" s="194"/>
      <c r="B8" s="70"/>
      <c r="C8" s="72"/>
    </row>
    <row r="9" spans="1:3" ht="15" customHeight="1">
      <c r="A9" s="195"/>
      <c r="B9" s="71"/>
      <c r="C9" s="73"/>
    </row>
    <row r="10" spans="1:3" ht="15" customHeight="1">
      <c r="A10" s="195"/>
      <c r="B10" s="71"/>
      <c r="C10" s="73"/>
    </row>
    <row r="11" spans="1:3" ht="15" customHeight="1">
      <c r="A11" s="195"/>
      <c r="B11" s="196"/>
      <c r="C11" s="197"/>
    </row>
    <row r="12" spans="1:3" ht="15" customHeight="1">
      <c r="A12" s="195"/>
      <c r="B12" s="196"/>
      <c r="C12" s="197"/>
    </row>
    <row r="13" spans="1:3" ht="15" customHeight="1">
      <c r="A13" s="195"/>
      <c r="B13" s="196"/>
      <c r="C13" s="197"/>
    </row>
    <row r="14" spans="1:3" ht="15" customHeight="1">
      <c r="A14" s="198"/>
      <c r="B14" s="199"/>
      <c r="C14" s="200"/>
    </row>
    <row r="15" spans="1:3" ht="15" customHeight="1">
      <c r="A15" s="68" t="s">
        <v>35</v>
      </c>
      <c r="B15" s="69"/>
      <c r="C15" s="67"/>
    </row>
    <row r="16" spans="1:3" ht="15" customHeight="1">
      <c r="A16" s="194"/>
      <c r="B16" s="201"/>
      <c r="C16" s="202"/>
    </row>
    <row r="17" spans="1:3" ht="15" customHeight="1">
      <c r="A17" s="195"/>
      <c r="B17" s="196"/>
      <c r="C17" s="197"/>
    </row>
    <row r="18" spans="1:3" ht="15" customHeight="1">
      <c r="A18" s="195"/>
      <c r="B18" s="196"/>
      <c r="C18" s="197"/>
    </row>
    <row r="19" spans="1:3" ht="15" customHeight="1">
      <c r="A19" s="195"/>
      <c r="B19" s="196"/>
      <c r="C19" s="197"/>
    </row>
    <row r="20" spans="1:3" ht="15" customHeight="1">
      <c r="A20" s="195"/>
      <c r="B20" s="196"/>
      <c r="C20" s="197"/>
    </row>
    <row r="21" spans="1:3" ht="15" customHeight="1">
      <c r="A21" s="195"/>
      <c r="B21" s="196"/>
      <c r="C21" s="197"/>
    </row>
    <row r="22" spans="1:3" ht="15" customHeight="1">
      <c r="A22" s="195"/>
      <c r="B22" s="196"/>
      <c r="C22" s="197"/>
    </row>
    <row r="23" spans="1:3" ht="15" customHeight="1">
      <c r="A23" s="195"/>
      <c r="B23" s="196"/>
      <c r="C23" s="197"/>
    </row>
    <row r="24" spans="1:3" ht="15" customHeight="1">
      <c r="A24" s="195"/>
      <c r="B24" s="196"/>
      <c r="C24" s="197"/>
    </row>
    <row r="25" spans="1:3" ht="15" customHeight="1">
      <c r="A25" s="195"/>
      <c r="B25" s="196"/>
      <c r="C25" s="197"/>
    </row>
    <row r="26" spans="1:3" ht="15" customHeight="1">
      <c r="A26" s="195"/>
      <c r="B26" s="196"/>
      <c r="C26" s="197"/>
    </row>
    <row r="27" spans="1:3" ht="15" customHeight="1">
      <c r="A27" s="195"/>
      <c r="B27" s="196"/>
      <c r="C27" s="197"/>
    </row>
    <row r="28" spans="1:3" ht="15" customHeight="1">
      <c r="A28" s="195"/>
      <c r="B28" s="196"/>
      <c r="C28" s="197"/>
    </row>
    <row r="29" spans="1:3" ht="15" customHeight="1">
      <c r="A29" s="195"/>
      <c r="B29" s="196"/>
      <c r="C29" s="197"/>
    </row>
    <row r="30" spans="1:3" ht="15" customHeight="1">
      <c r="A30" s="195"/>
      <c r="B30" s="196"/>
      <c r="C30" s="197"/>
    </row>
    <row r="31" spans="1:3" ht="15" customHeight="1">
      <c r="A31" s="195"/>
      <c r="B31" s="196"/>
      <c r="C31" s="197"/>
    </row>
    <row r="32" spans="1:3" ht="15" customHeight="1">
      <c r="A32" s="198"/>
      <c r="B32" s="199"/>
      <c r="C32" s="200"/>
    </row>
    <row r="33" spans="1:3" ht="15" customHeight="1">
      <c r="A33" s="68" t="s">
        <v>36</v>
      </c>
      <c r="B33" s="69"/>
      <c r="C33" s="67"/>
    </row>
    <row r="34" spans="1:3" ht="15" customHeight="1">
      <c r="A34" s="194"/>
      <c r="B34" s="201"/>
      <c r="C34" s="202"/>
    </row>
    <row r="35" spans="1:3" ht="15" customHeight="1">
      <c r="A35" s="195"/>
      <c r="B35" s="196"/>
      <c r="C35" s="197"/>
    </row>
    <row r="36" spans="1:3" ht="15" customHeight="1">
      <c r="A36" s="195"/>
      <c r="B36" s="196"/>
      <c r="C36" s="197"/>
    </row>
    <row r="37" spans="1:3" ht="15" customHeight="1">
      <c r="A37" s="195"/>
      <c r="B37" s="196"/>
      <c r="C37" s="197"/>
    </row>
    <row r="38" spans="1:3" ht="15" customHeight="1">
      <c r="A38" s="195"/>
      <c r="B38" s="196"/>
      <c r="C38" s="197"/>
    </row>
    <row r="39" spans="1:3" ht="15" customHeight="1">
      <c r="A39" s="195"/>
      <c r="B39" s="196"/>
      <c r="C39" s="197"/>
    </row>
    <row r="40" spans="1:3" ht="15" customHeight="1">
      <c r="A40" s="195"/>
      <c r="B40" s="196"/>
      <c r="C40" s="197"/>
    </row>
    <row r="41" spans="1:3" ht="15" customHeight="1">
      <c r="A41" s="195"/>
      <c r="B41" s="196"/>
      <c r="C41" s="197"/>
    </row>
    <row r="42" spans="1:3" ht="15" customHeight="1">
      <c r="A42" s="198"/>
      <c r="B42" s="199"/>
      <c r="C42" s="200"/>
    </row>
    <row r="43" spans="1:3" ht="15" customHeight="1">
      <c r="A43" s="68" t="s">
        <v>37</v>
      </c>
      <c r="B43" s="69"/>
      <c r="C43" s="67"/>
    </row>
    <row r="44" spans="1:3" ht="15" customHeight="1">
      <c r="A44" s="194"/>
      <c r="B44" s="201"/>
      <c r="C44" s="202"/>
    </row>
    <row r="45" spans="1:3" ht="15" customHeight="1">
      <c r="A45" s="195"/>
      <c r="B45" s="196"/>
      <c r="C45" s="197"/>
    </row>
    <row r="46" spans="1:3" ht="15" customHeight="1">
      <c r="A46" s="195"/>
      <c r="B46" s="196"/>
      <c r="C46" s="197"/>
    </row>
    <row r="47" spans="1:3" ht="15" customHeight="1">
      <c r="A47" s="195"/>
      <c r="B47" s="196"/>
      <c r="C47" s="197"/>
    </row>
    <row r="48" spans="1:3" ht="15" customHeight="1">
      <c r="A48" s="195"/>
      <c r="B48" s="196"/>
      <c r="C48" s="197"/>
    </row>
    <row r="49" spans="1:3" ht="15" customHeight="1">
      <c r="A49" s="195"/>
      <c r="B49" s="196"/>
      <c r="C49" s="197"/>
    </row>
    <row r="50" spans="1:3" ht="15" customHeight="1">
      <c r="A50" s="195"/>
      <c r="B50" s="196"/>
      <c r="C50" s="197"/>
    </row>
    <row r="51" spans="1:3" ht="15" customHeight="1">
      <c r="A51" s="195"/>
      <c r="B51" s="196"/>
      <c r="C51" s="197"/>
    </row>
    <row r="52" spans="1:3" ht="15" customHeight="1">
      <c r="A52" s="195"/>
      <c r="B52" s="196"/>
      <c r="C52" s="197"/>
    </row>
    <row r="53" spans="1:3" ht="15" customHeight="1">
      <c r="A53" s="198"/>
      <c r="B53" s="199"/>
      <c r="C53" s="200"/>
    </row>
  </sheetData>
  <sheetProtection/>
  <mergeCells count="3">
    <mergeCell ref="B7:C7"/>
    <mergeCell ref="A2:C2"/>
    <mergeCell ref="A3:C3"/>
  </mergeCells>
  <printOptions/>
  <pageMargins left="0.39000000000000007" right="0.39000000000000007" top="0.59" bottom="0.59" header="0.2" footer="0.2"/>
  <pageSetup horizontalDpi="600" verticalDpi="600" orientation="portrait" paperSize="9" scale="90"/>
  <headerFooter alignWithMargins="0">
    <oddHeader>&amp;L© 2009 - G. Farges&amp;RAutodiagnostic - Critère 8k HAS v2010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Aryanne</cp:lastModifiedBy>
  <cp:lastPrinted>2004-05-31T13:19:37Z</cp:lastPrinted>
  <dcterms:created xsi:type="dcterms:W3CDTF">2004-01-18T21:06:38Z</dcterms:created>
  <dcterms:modified xsi:type="dcterms:W3CDTF">2011-01-13T16:18:03Z</dcterms:modified>
  <cp:category/>
  <cp:version/>
  <cp:contentType/>
  <cp:contentStatus/>
</cp:coreProperties>
</file>