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045" windowHeight="7035" tabRatio="836" activeTab="0"/>
  </bookViews>
  <sheets>
    <sheet name="1) Contexte" sheetId="1" r:id="rId1"/>
    <sheet name="2) Choix de l'approche" sheetId="2" r:id="rId2"/>
    <sheet name="3) Grille évaluation processus" sheetId="3" r:id="rId3"/>
    <sheet name="4) Résultats approche processus" sheetId="4" r:id="rId4"/>
    <sheet name="5) Grille évaluation chapitre" sheetId="5" r:id="rId5"/>
    <sheet name="6) Résultats approche chapitre" sheetId="6" r:id="rId6"/>
    <sheet name="7) Resultats graphiques" sheetId="7" r:id="rId7"/>
    <sheet name="8) Retour d'expérience" sheetId="8" r:id="rId8"/>
  </sheets>
  <externalReferences>
    <externalReference r:id="rId11"/>
  </externalReferences>
  <definedNames>
    <definedName name="CRITERIA">'[1]Données'!$A$2:$A$6</definedName>
    <definedName name="_xlnm.Print_Area" localSheetId="0">'1) Contexte'!$A$1:$G$27</definedName>
    <definedName name="_xlnm.Print_Area" localSheetId="1">'2) Choix de l''approche'!$A$1:$G$32</definedName>
    <definedName name="_xlnm.Print_Area" localSheetId="2">'3) Grille évaluation processus'!$A$1:$F$75</definedName>
    <definedName name="_xlnm.Print_Area" localSheetId="3">'4) Résultats approche processus'!$A$1:$E$41</definedName>
    <definedName name="_xlnm.Print_Area" localSheetId="4">'5) Grille évaluation chapitre'!$A$1:$F$92</definedName>
    <definedName name="_xlnm.Print_Area" localSheetId="5">'6) Résultats approche chapitre'!$A$1:$E$51</definedName>
    <definedName name="_xlnm.Print_Area" localSheetId="6">'7) Resultats graphiques'!$A$1:$S$45</definedName>
    <definedName name="_xlnm.Print_Area" localSheetId="7">'8) Retour d''expérience'!$A$1:$G$59</definedName>
  </definedNames>
  <calcPr fullCalcOnLoad="1"/>
</workbook>
</file>

<file path=xl/sharedStrings.xml><?xml version="1.0" encoding="utf-8"?>
<sst xmlns="http://schemas.openxmlformats.org/spreadsheetml/2006/main" count="836" uniqueCount="387">
  <si>
    <t>4.3</t>
  </si>
  <si>
    <t>4.4</t>
  </si>
  <si>
    <t>2.5</t>
  </si>
  <si>
    <t>3.4</t>
  </si>
  <si>
    <t>3.5</t>
  </si>
  <si>
    <t>3.6</t>
  </si>
  <si>
    <t>3.7</t>
  </si>
  <si>
    <t xml:space="preserve">Calcul automatique </t>
  </si>
  <si>
    <t>1.1</t>
  </si>
  <si>
    <t>1.2</t>
  </si>
  <si>
    <t>1.3</t>
  </si>
  <si>
    <t xml:space="preserve">une personne au moins considère que l'affirmation n'est pas vraiment fausse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</si>
  <si>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</si>
  <si>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</si>
  <si>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</si>
  <si>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Cotation (0 à 1)</t>
  </si>
  <si>
    <t>Moyenne</t>
  </si>
  <si>
    <t>Moy+ET</t>
  </si>
  <si>
    <t>Moy-ET</t>
  </si>
  <si>
    <t>2.6</t>
  </si>
  <si>
    <t>3.2</t>
  </si>
  <si>
    <t>4.5</t>
  </si>
  <si>
    <t>4.6</t>
  </si>
  <si>
    <t>3.1</t>
  </si>
  <si>
    <t xml:space="preserve">rien ne permet d'identifier la réalisation de l'action </t>
  </si>
  <si>
    <t>1.4</t>
  </si>
  <si>
    <t>1.5</t>
  </si>
  <si>
    <t>2.1</t>
  </si>
  <si>
    <t>2.3</t>
  </si>
  <si>
    <t>2.4</t>
  </si>
  <si>
    <t>4.1</t>
  </si>
  <si>
    <t>2.2</t>
  </si>
  <si>
    <t>3.3</t>
  </si>
  <si>
    <t>4.2</t>
  </si>
  <si>
    <t xml:space="preserve"> </t>
  </si>
  <si>
    <t xml:space="preserve"> Fiche de méta-données </t>
  </si>
  <si>
    <t>Outil d'autodiagnostic sur les exigences de l'ISO 17025</t>
  </si>
  <si>
    <t>Laboratoire :  </t>
  </si>
  <si>
    <t xml:space="preserve">       Nom et Fonction du signataire :  </t>
  </si>
  <si>
    <t>Date :  </t>
  </si>
  <si>
    <t>Zone à être remplie par l'utilisateur</t>
  </si>
  <si>
    <t>Avertissement : toute zone blanche peut être remplie ou modifiée.</t>
  </si>
  <si>
    <t>A LIRE PAR L'UTILISATEUR</t>
  </si>
  <si>
    <r>
      <t>Pour Qui</t>
    </r>
    <r>
      <rPr>
        <sz val="10"/>
        <color indexed="9"/>
        <rFont val="Arial"/>
        <family val="2"/>
      </rPr>
      <t xml:space="preserve"> ? : </t>
    </r>
  </si>
  <si>
    <r>
      <t xml:space="preserve">Pour Quoi ? </t>
    </r>
    <r>
      <rPr>
        <sz val="10"/>
        <color indexed="9"/>
        <rFont val="Arial"/>
        <family val="2"/>
      </rPr>
      <t xml:space="preserve">: </t>
    </r>
  </si>
  <si>
    <r>
      <t>Comment  ? :</t>
    </r>
    <r>
      <rPr>
        <sz val="10"/>
        <color indexed="9"/>
        <rFont val="Arial"/>
        <family val="2"/>
      </rPr>
      <t xml:space="preserve"> </t>
    </r>
  </si>
  <si>
    <r>
      <t>1.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Utilisez</t>
    </r>
    <r>
      <rPr>
        <sz val="10"/>
        <color indexed="9"/>
        <rFont val="Arial"/>
        <family val="2"/>
      </rPr>
      <t xml:space="preserve"> cet outil d’autodiagnostic simple et rapide en documentant les zones blanches</t>
    </r>
  </si>
  <si>
    <t>• Laboratoires d’essais et d’étalonnage</t>
  </si>
  <si>
    <t xml:space="preserve">• Pour mettre en œuvre un système de management de la qualité gestionnaire et technique </t>
  </si>
  <si>
    <t>• Pour évaluer et améliorer le système de management de la qualité gestionnaire et technique</t>
  </si>
  <si>
    <t xml:space="preserve">• Pour faciliter la démarche d’accréditation
</t>
  </si>
  <si>
    <t>Evaluateurs</t>
  </si>
  <si>
    <t>Echelle d'évaluation exploitée</t>
  </si>
  <si>
    <r>
      <t>4.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Imprimez,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communiquez</t>
    </r>
    <r>
      <rPr>
        <sz val="10"/>
        <color indexed="9"/>
        <rFont val="Arial"/>
        <family val="2"/>
      </rPr>
      <t xml:space="preserve"> et </t>
    </r>
    <r>
      <rPr>
        <b/>
        <sz val="10"/>
        <color indexed="9"/>
        <rFont val="Arial"/>
        <family val="2"/>
      </rPr>
      <t>capitalisez</t>
    </r>
    <r>
      <rPr>
        <sz val="10"/>
        <color indexed="9"/>
        <rFont val="Arial"/>
        <family val="2"/>
      </rPr>
      <t xml:space="preserve"> les résultats dans votre laboratoire</t>
    </r>
  </si>
  <si>
    <r>
      <rPr>
        <b/>
        <sz val="12"/>
        <color indexed="9"/>
        <rFont val="Arial"/>
        <family val="2"/>
      </rPr>
      <t>2.</t>
    </r>
    <r>
      <rPr>
        <b/>
        <sz val="10"/>
        <color indexed="9"/>
        <rFont val="Arial"/>
        <family val="2"/>
      </rPr>
      <t xml:space="preserve"> Répondez</t>
    </r>
    <r>
      <rPr>
        <sz val="10"/>
        <color indexed="9"/>
        <rFont val="Arial"/>
        <family val="2"/>
      </rPr>
      <t xml:space="preserve"> les onglets "grille d'évaluation" selon votre choix d'approche</t>
    </r>
  </si>
  <si>
    <t>6 : ...</t>
  </si>
  <si>
    <t>7 : ...</t>
  </si>
  <si>
    <t>8 : ...</t>
  </si>
  <si>
    <t xml:space="preserve">Légende : </t>
  </si>
  <si>
    <t xml:space="preserve">Utilisés dans les calculs 
</t>
  </si>
  <si>
    <t>item</t>
  </si>
  <si>
    <t>% de véracité</t>
  </si>
  <si>
    <t xml:space="preserve">aucune personne du service n'a de doute 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</si>
  <si>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</si>
  <si>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</si>
  <si>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</si>
  <si>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</si>
  <si>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</si>
  <si>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</si>
  <si>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</si>
  <si>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CONFIDENTIALITE assurée  :</t>
  </si>
  <si>
    <t>Choix de l'approche</t>
  </si>
  <si>
    <t>Vrais Prouvé</t>
  </si>
  <si>
    <t>1) Processus de Pilotage</t>
  </si>
  <si>
    <t>Evaluations</t>
  </si>
  <si>
    <t>Modes de preuve</t>
  </si>
  <si>
    <t>Observations</t>
  </si>
  <si>
    <t>2) Processus d'Organisation</t>
  </si>
  <si>
    <t>3) Processus de Réalisation</t>
  </si>
  <si>
    <t>4) Processus de Qualité</t>
  </si>
  <si>
    <t>Note relative au processus en %</t>
  </si>
  <si>
    <r>
      <rPr>
        <b/>
        <sz val="11"/>
        <color indexed="9"/>
        <rFont val="Arial"/>
        <family val="2"/>
      </rPr>
      <t>Note relative au sous-processus en %</t>
    </r>
    <r>
      <rPr>
        <b/>
        <sz val="12"/>
        <color indexed="9"/>
        <rFont val="Arial"/>
        <family val="2"/>
      </rPr>
      <t xml:space="preserve">
</t>
    </r>
  </si>
  <si>
    <t>1.6</t>
  </si>
  <si>
    <t>1.7</t>
  </si>
  <si>
    <t>Les responsabilités du personnel qui participe aux activités d’essai et/ou étalonnages sont bien spécifiées</t>
  </si>
  <si>
    <t>Un membre du personnel  nommé peut assurer le contrôle de la qualité</t>
  </si>
  <si>
    <t>Un système de management est mis en place pour vos activités</t>
  </si>
  <si>
    <t>Le système de management est connu et compris par le personnel</t>
  </si>
  <si>
    <t>Les revues de direction sont planifiées et leur couverture est complète</t>
  </si>
  <si>
    <t>4.1</t>
  </si>
  <si>
    <t>4.2</t>
  </si>
  <si>
    <t>4.15</t>
  </si>
  <si>
    <t>Note relative au sous-processus en %</t>
  </si>
  <si>
    <t>Score relatif aux chapitres de la norme</t>
  </si>
  <si>
    <t>Score relatif aux sous-chapitres de la norme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</si>
  <si>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</si>
  <si>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</si>
  <si>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</si>
  <si>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</si>
  <si>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</si>
  <si>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</si>
  <si>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</si>
  <si>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</si>
  <si>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</si>
  <si>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</si>
  <si>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</si>
  <si>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</si>
  <si>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</si>
  <si>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</si>
  <si>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</si>
  <si>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</si>
  <si>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</si>
  <si>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</si>
  <si>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</si>
  <si>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</si>
  <si>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</si>
  <si>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Type de processus</t>
  </si>
  <si>
    <t>Pilotage</t>
  </si>
  <si>
    <t>Note relative au sous-chapitre en %</t>
  </si>
  <si>
    <r>
      <rPr>
        <b/>
        <sz val="11"/>
        <color indexed="9"/>
        <rFont val="Arial"/>
        <family val="2"/>
      </rPr>
      <t>Note relative aux activités en %</t>
    </r>
    <r>
      <rPr>
        <b/>
        <sz val="12"/>
        <color indexed="9"/>
        <rFont val="Arial"/>
        <family val="2"/>
      </rPr>
      <t xml:space="preserve">
</t>
    </r>
  </si>
  <si>
    <t>Note relative aux activités en %</t>
  </si>
  <si>
    <t xml:space="preserve"> Fiche de retour d'expérience</t>
  </si>
  <si>
    <t>A REMPLIR PAR L'UTILISATEUR ! (Informations nécessaires pour élaborer les retours d'expériences. Elles resteront ANONYMES )</t>
  </si>
  <si>
    <t>Saisie :</t>
  </si>
  <si>
    <t>...</t>
  </si>
  <si>
    <t>Exploitation :</t>
  </si>
  <si>
    <t>Amélioration :</t>
  </si>
  <si>
    <t>…</t>
  </si>
  <si>
    <r>
      <t>1. L'outil d'autodiagnostic est exploitable dans mon contexte professionnel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</si>
  <si>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2. Le temps consacré à la saisie de l’autodiagnostic est de (</t>
    </r>
    <r>
      <rPr>
        <i/>
        <sz val="10"/>
        <color indexed="9"/>
        <rFont val="Arial"/>
        <family val="2"/>
      </rPr>
      <t>mn ou heures</t>
    </r>
    <r>
      <rPr>
        <sz val="10"/>
        <color indexed="9"/>
        <rFont val="Arial"/>
        <family val="2"/>
      </rPr>
      <t>) :</t>
    </r>
  </si>
  <si>
    <r>
      <t>3. L'emploi de la grille est compréhensible (</t>
    </r>
    <r>
      <rPr>
        <i/>
        <sz val="10"/>
        <color indexed="9"/>
        <rFont val="Arial"/>
        <family val="2"/>
      </rPr>
      <t>oui/non/suggestions...</t>
    </r>
    <r>
      <rPr>
        <sz val="10"/>
        <color indexed="9"/>
        <rFont val="Arial"/>
        <family val="2"/>
      </rPr>
      <t>) :</t>
    </r>
  </si>
  <si>
    <r>
      <t>4. Les priorités d’action sont identifiables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</si>
  <si>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5. L’autodiagnostic réalisé permet de progresser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</si>
  <si>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</si>
  <si>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t>7. Les améliorations souhaitées sur la grille d’évaluation sont :</t>
  </si>
  <si>
    <t>8. Observations libres :</t>
  </si>
  <si>
    <t>Problemes:</t>
  </si>
  <si>
    <t>Causes:</t>
  </si>
  <si>
    <t>Consequences:</t>
  </si>
  <si>
    <t>Propositions:</t>
  </si>
  <si>
    <t>Organisation</t>
  </si>
  <si>
    <t>Réalisation</t>
  </si>
  <si>
    <t>Qualité</t>
  </si>
  <si>
    <t xml:space="preserve">La direction est engagée dans la satisfaction des exigences de la qualité, du client et des réglementations </t>
  </si>
  <si>
    <t>Les politiques qualités du système de management du laboratoire sont définies dans un manuel qualité</t>
  </si>
  <si>
    <t>Le laboratoire maîtrise le cycle de vie de sa documentation (création, révision, diffusion…)</t>
  </si>
  <si>
    <t>La documentation et les procédures sont mises à jour</t>
  </si>
  <si>
    <t>Des procédures complètes existent quand aux enregistrements (techniques et relatifs à la qualité)</t>
  </si>
  <si>
    <t>Les enregistrements techniques sont effectués simultanément à la réalisation des opérations</t>
  </si>
  <si>
    <t>Les enregistrements sont facilement retrouvés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</si>
  <si>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</si>
  <si>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</si>
  <si>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</si>
  <si>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</si>
  <si>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</si>
  <si>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</si>
  <si>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</si>
  <si>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</si>
  <si>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</si>
  <si>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Valeurs selon le choix (1 à 6)</t>
  </si>
  <si>
    <t>La compétence des collaborateurs est considérée selon le type d’opération à réaliser</t>
  </si>
  <si>
    <t xml:space="preserve">Le laboratoire assure la compétence de son personnel </t>
  </si>
  <si>
    <t>Le laboratoire est correctement entretenu</t>
  </si>
  <si>
    <t>Le laboratoire s’assure que les conditions ambiantes n’affectent pas la fiabilité ni la qualité des opérations</t>
  </si>
  <si>
    <t>Le laboratoire est pourvu des équipements nécessaires à la réalisation des travaux ou se les procure</t>
  </si>
  <si>
    <t>Les équipements suspects ou défectueux sont mis hors service</t>
  </si>
  <si>
    <t>Les équipements sont identifiés, étiquetés et enregistrés</t>
  </si>
  <si>
    <t>Les équipements sont étalonnés selon les exigences normatives</t>
  </si>
  <si>
    <t>La traçabilité des opérations d’étalonnage est effective</t>
  </si>
  <si>
    <t xml:space="preserve">Quand il est nécessaire, l’organisme participe à un programme approprié de comparaison de résultat entre laboratoires 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</si>
  <si>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</si>
  <si>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</si>
  <si>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</si>
  <si>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</si>
  <si>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</si>
  <si>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</si>
  <si>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</si>
  <si>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</si>
  <si>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</si>
  <si>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</si>
  <si>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</si>
  <si>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</si>
  <si>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</si>
  <si>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Il existe des procédures concernant les éléments constitutifs des contrats clients</t>
  </si>
  <si>
    <t>Le client est avisé lors de modifications de processus par rapport au contrat initial</t>
  </si>
  <si>
    <t>Les enregistrements des revues sont conservés</t>
  </si>
  <si>
    <t xml:space="preserve">Les sous-traitants sont réputés compétents                          
(Normes  ou BPL)
Les sous-traitants sont réputés compétents                          
(Normes  ou BPL)
Les sous-traitants sont réputés compétents                          
(Normes  ou BPL)
</t>
  </si>
  <si>
    <t>Les documents d’achat de fournitures et services sont suffisamment descriptifs</t>
  </si>
  <si>
    <t>Les fournisseurs sont évalués et les fournisseurs critiques identifiés</t>
  </si>
  <si>
    <t xml:space="preserve">Le laboratoire assure que les fournitures, réactifs et produits consommables qui affectent la qualité des essais et/ou étalonnages sont conformes aux spécifications standards </t>
  </si>
  <si>
    <t>Grille d'évaluation par approche processus</t>
  </si>
  <si>
    <t>Le client est potentiellement associé à la réalisation du processus de recherche</t>
  </si>
  <si>
    <t>Les retours d’information du client sont utilisés et analysés</t>
  </si>
  <si>
    <t>Le laboratoire applique des procédures pour estimer l’incertitude de mesure</t>
  </si>
  <si>
    <t>Les méthodes mis en œuvre par le laboratoire sont normalisées ou validées par celui - ci</t>
  </si>
  <si>
    <t>Le client est consulté pour l’application des méthodes d’essais ou d’étalonnages</t>
  </si>
  <si>
    <t>Le laboratoire utilise des méthodes d’essais ou d’étalonnage répondant aux besoins du client</t>
  </si>
  <si>
    <t xml:space="preserve">Le laboratoire établit des procédures et des plans pour l’échantillonnage des substances, matériaux, produits d’essais ou d’étalonnage </t>
  </si>
  <si>
    <t xml:space="preserve">Le laboratoire établit des procédures d’enregistrement des données pertinentes de réception des objets, des essais et des opérations d’échantillonnage  </t>
  </si>
  <si>
    <t xml:space="preserve">Le laboratoire établit des  procédures pour le transport, la réception, la manutention, l’identification la protection, le stockage, la conservation et/ou l’élimination d’objets d’essai et/ou d’étalonnage </t>
  </si>
  <si>
    <t xml:space="preserve">Le laboratoire consulte  le client pour obtenir de nouvelles instructions en cas de doute quand à l’adéquation d’un objet pour un essai ou un étalonnage  (si l’objet n’est pas conforme à la description fournie) </t>
  </si>
  <si>
    <t>La méthode utilise pour les essais et les résultats sont exhaustivement documentés</t>
  </si>
  <si>
    <t>Les certificats d’étalonnage sont bien détaillés (conditions ambiantes, l’incertitude de mesure, déclaration de conformité…)</t>
  </si>
  <si>
    <t xml:space="preserve">Le laboratoire formule, par écrit les bases sur lesquelles reposent les avis et les interprétations </t>
  </si>
  <si>
    <t>Les réclamations clients sont traitées</t>
  </si>
  <si>
    <t>Les travaux non-conformes sont traités selon une politique énoncée</t>
  </si>
  <si>
    <t>L’amélioration continue est effective</t>
  </si>
  <si>
    <t>Il existe une politique et une (des) procédure(s) efficientes concernant la mise en place des actions correctives</t>
  </si>
  <si>
    <t xml:space="preserve">Le laboratoire assure la surveillance de l’efficacité des actions correctives </t>
  </si>
  <si>
    <t>Des plans d’action des mesures préventives sont mis en place et contrôlés</t>
  </si>
  <si>
    <t>Le laboratoire identifie les améliorations nécessaires et les sources possibles de non-conformité, techniques ou relatives aux  systèmes de management</t>
  </si>
  <si>
    <t xml:space="preserve">Des audits internes sont réalisés périodiquement </t>
  </si>
  <si>
    <t>Des audits internes sont planifiés et leurs résultats suivis d’effets</t>
  </si>
  <si>
    <t>Les résultats de l’audit et les actions correctives sont  enregistrés</t>
  </si>
  <si>
    <t>Le laboratoire dispose des procédures de maîtrise de la qualité pour surveiller las validité des essais et des étalonnages entrepris</t>
  </si>
  <si>
    <t xml:space="preserve">                                                           Outil d'autodiagnostic sur les exigences de l'ISO 17025</t>
  </si>
  <si>
    <t>Grille d'évaluation par approche chapitre</t>
  </si>
  <si>
    <t>1) Chapitre 4</t>
  </si>
  <si>
    <t>1.1) Sous-chapitre 4.1 (Organisation)</t>
  </si>
  <si>
    <t>1.1.1</t>
  </si>
  <si>
    <t>1.1.2</t>
  </si>
  <si>
    <t>1.1.3</t>
  </si>
  <si>
    <t>Score relatif aux processus</t>
  </si>
  <si>
    <t>1.2.1</t>
  </si>
  <si>
    <t>1.2.2</t>
  </si>
  <si>
    <t>1.2.3</t>
  </si>
  <si>
    <t>1.3) Sous-chapitre 4.3 (Maîtrise de la documentation)</t>
  </si>
  <si>
    <t>1.3.1</t>
  </si>
  <si>
    <t>1.3.2</t>
  </si>
  <si>
    <t>1.4) Sous-chapitre 4.4 (Revue des demandes, appels d'offres et contrats)</t>
  </si>
  <si>
    <t>1.4.1</t>
  </si>
  <si>
    <t>1.4.2</t>
  </si>
  <si>
    <t>1.4.3</t>
  </si>
  <si>
    <t>1.5.1</t>
  </si>
  <si>
    <t>1.6) Sous-chapitre 4.6 (Achats de services et de fournitures)</t>
  </si>
  <si>
    <t>1.6.1</t>
  </si>
  <si>
    <t>1.6.2</t>
  </si>
  <si>
    <t>1.6.3</t>
  </si>
  <si>
    <t>1.7.1</t>
  </si>
  <si>
    <t>1.7.2</t>
  </si>
  <si>
    <t>1.8) Sous-chapitre 4.8 (Réclamations)</t>
  </si>
  <si>
    <t>1.8.1</t>
  </si>
  <si>
    <t>1.9) Sous-chapitre 4.9 (Maîtrise des travaux d'essai et/ou d'étalonnage non conformes)</t>
  </si>
  <si>
    <t>1.9.1</t>
  </si>
  <si>
    <t>1.10.1</t>
  </si>
  <si>
    <t>1.11.1</t>
  </si>
  <si>
    <t>1.11.2</t>
  </si>
  <si>
    <t>1.12) Sous-chapitre 4.12 (Actions préventives)</t>
  </si>
  <si>
    <t>1.12.1</t>
  </si>
  <si>
    <t>1.12.2</t>
  </si>
  <si>
    <t>1.2) Sous-chapitre 4.2 (Système de management)</t>
  </si>
  <si>
    <t>1.5) Sous-chapitre 4.5 (Sous-traitance des essais et des étalonnage)</t>
  </si>
  <si>
    <t>1.7) Sous-chapitre 4.7 (Service au client)</t>
  </si>
  <si>
    <t>1.10) Sous-chapitre 4.10 (Amélioration)</t>
  </si>
  <si>
    <t>1.11) Sous-chapitre 4.11 (Actions correctives)</t>
  </si>
  <si>
    <t>1.13) Sous-chapitre 4.13 (Maîtrise de enregistrements)</t>
  </si>
  <si>
    <t>1.13.1</t>
  </si>
  <si>
    <t>1.13.2</t>
  </si>
  <si>
    <t>1.13.3</t>
  </si>
  <si>
    <t>1.14) Sous-chapitre 4.14 (Audits internes)</t>
  </si>
  <si>
    <t>1.14.1</t>
  </si>
  <si>
    <t>1.14.2</t>
  </si>
  <si>
    <t>1.14.3</t>
  </si>
  <si>
    <t>1.15) Sous-chapitre 4.15 (Revues de direction)</t>
  </si>
  <si>
    <t>1.15.1</t>
  </si>
  <si>
    <t>2) Chapitre 5</t>
  </si>
  <si>
    <t>2.1) Sous-chapitre 5.2 (Personnel)</t>
  </si>
  <si>
    <t>2.1.1</t>
  </si>
  <si>
    <t>2.1.2</t>
  </si>
  <si>
    <t>2.2) Sous-chapitre 5.3 (Intallations et condition ambiantes)</t>
  </si>
  <si>
    <t>2.2.1</t>
  </si>
  <si>
    <t>2.2.2</t>
  </si>
  <si>
    <t>2.3) Sous-chapitre 5.4 (Méthodes d'essai et d'étalonnage et validation de méthode)</t>
  </si>
  <si>
    <t>2.3.1</t>
  </si>
  <si>
    <t>2.3.2</t>
  </si>
  <si>
    <t>2.3.4</t>
  </si>
  <si>
    <t>2.3.3</t>
  </si>
  <si>
    <t>2.4) Sous-chapitre 5.5 (Equipement)</t>
  </si>
  <si>
    <t>2.4.1</t>
  </si>
  <si>
    <t>2.4.2</t>
  </si>
  <si>
    <t>2.4.3</t>
  </si>
  <si>
    <t>2.5) Sous-chapitre 5.6 (Exigences spécifiques)</t>
  </si>
  <si>
    <t>2.5.1</t>
  </si>
  <si>
    <t>2.5.2</t>
  </si>
  <si>
    <t>2.5.3</t>
  </si>
  <si>
    <t>2.6) Sous-chapitre 5.7 (Echantillonnage)</t>
  </si>
  <si>
    <t>2.6.1</t>
  </si>
  <si>
    <t>2.6.2</t>
  </si>
  <si>
    <t>2.7) Sous-chapitre 5.8 (Manutention des objets d'essai et d'étalonnage)</t>
  </si>
  <si>
    <t>2.7.1</t>
  </si>
  <si>
    <t>2.8) Sous-chapitre 5.9 (Assuer la qualité des résultats d'essai et d'étalonnage)</t>
  </si>
  <si>
    <t>2.8.1</t>
  </si>
  <si>
    <t>2.9) Sous-chapitre 5.10 (Rapport sur les résultats)</t>
  </si>
  <si>
    <t>2.9.1</t>
  </si>
  <si>
    <t>2.9.2</t>
  </si>
  <si>
    <t>2.9.3</t>
  </si>
  <si>
    <t>Résultats par chapitres</t>
  </si>
  <si>
    <t>Chapitre 4</t>
  </si>
  <si>
    <t>Chapitre 5</t>
  </si>
  <si>
    <t>Exigences relatives au management</t>
  </si>
  <si>
    <t xml:space="preserve">Sous-chapitre 4.1 </t>
  </si>
  <si>
    <t>Résultats de l'évaluation</t>
  </si>
  <si>
    <t>Sous-chapitre 4.2</t>
  </si>
  <si>
    <t>Sous-chapitre 4.3</t>
  </si>
  <si>
    <t>Sous-chapitre 4.4</t>
  </si>
  <si>
    <t>Sous-chapitre 4.5</t>
  </si>
  <si>
    <t>Sous-chapitre 4.6</t>
  </si>
  <si>
    <t>Sous-chapitre 4.7</t>
  </si>
  <si>
    <t>Sous-chapitre 4.8</t>
  </si>
  <si>
    <t>Sous-chapitre 4.9</t>
  </si>
  <si>
    <t>Sous-chapitre 4.10</t>
  </si>
  <si>
    <t>Sous-chapitre 4.11</t>
  </si>
  <si>
    <t>Sous-chapitre 4.12</t>
  </si>
  <si>
    <t>Sous-chapitre 4.13</t>
  </si>
  <si>
    <t>Sous-chapitre 4.14</t>
  </si>
  <si>
    <t>Sous-chapitre 4.15</t>
  </si>
  <si>
    <t>Système de management</t>
  </si>
  <si>
    <t>Maîtrise de la documentation</t>
  </si>
  <si>
    <t>Revue des demandes, appels d'offres et contrats</t>
  </si>
  <si>
    <t>Sous-traitance des essais et des étalonnage</t>
  </si>
  <si>
    <t>Achats de services et de fournitures</t>
  </si>
  <si>
    <t>Service au client</t>
  </si>
  <si>
    <t>Réclamations</t>
  </si>
  <si>
    <t>Maîtrise des travaux d'essai et/ou d'étalonnage non conformes</t>
  </si>
  <si>
    <t>Amélioration</t>
  </si>
  <si>
    <t>Actions correctives</t>
  </si>
  <si>
    <t>Actions préventives</t>
  </si>
  <si>
    <t>Maîtrise de enregistrements</t>
  </si>
  <si>
    <t>Audits internes</t>
  </si>
  <si>
    <t>Revues de direction</t>
  </si>
  <si>
    <t>Exigences techniques</t>
  </si>
  <si>
    <t>Sous-chapitre 5.2</t>
  </si>
  <si>
    <t>Sous-chapitre 5.3</t>
  </si>
  <si>
    <t>Sous-chapitre 5.4</t>
  </si>
  <si>
    <t>Sous-chapitre 5.5</t>
  </si>
  <si>
    <t>Sous-chapitre 5.6</t>
  </si>
  <si>
    <t>Sous-chapitre 5.7</t>
  </si>
  <si>
    <t>Sous-chapitre 5.8</t>
  </si>
  <si>
    <t>Sous-chapitre 5.9</t>
  </si>
  <si>
    <t>Sous-chapitre 5.10</t>
  </si>
  <si>
    <t>Personnel</t>
  </si>
  <si>
    <t>Intallations et condition ambiantes</t>
  </si>
  <si>
    <t>Méthodes d'essai et d'étalonnage et validation de méthode</t>
  </si>
  <si>
    <t>Equipement</t>
  </si>
  <si>
    <t>Exigences spécifiques</t>
  </si>
  <si>
    <t>Echantillonnage</t>
  </si>
  <si>
    <t>Manutention des objets d'essai et d'étalonnage</t>
  </si>
  <si>
    <t>Assuer la qualité des résultats d'essai et d'étalonnage</t>
  </si>
  <si>
    <t>Rapport sur les résultats</t>
  </si>
  <si>
    <t>Faire "Copier" puis "Collage spécial" "Valeurs" avec les cellules rouges selon les acteurs 1 à 8</t>
  </si>
  <si>
    <t>Valeurs utilisées pour les cartographies</t>
  </si>
  <si>
    <t>Ecart-Type 
(ET)</t>
  </si>
  <si>
    <t>Synthèse globale des résultats de l'évaluation par processus</t>
  </si>
  <si>
    <t>Résultats par processus</t>
  </si>
  <si>
    <t>Responsabilité de la direction</t>
  </si>
  <si>
    <t>Management des informations, des compétences, etc</t>
  </si>
  <si>
    <t>Analyses de données, améliorations et audit</t>
  </si>
  <si>
    <t>Essais, mesures, étalonnages</t>
  </si>
  <si>
    <t>Taux de conformité</t>
  </si>
  <si>
    <t xml:space="preserve"> pour l’amélioration continue de cet outil, répondez l'onglet "retour d'expérience" et renvoyez votre fichier </t>
  </si>
  <si>
    <t>Synthèse globale des résultats de l'évaluation par chapitre</t>
  </si>
  <si>
    <r>
      <t>3.</t>
    </r>
    <r>
      <rPr>
        <b/>
        <sz val="10"/>
        <color indexed="9"/>
        <rFont val="Arial"/>
        <family val="2"/>
      </rPr>
      <t xml:space="preserve"> Visualisez</t>
    </r>
    <r>
      <rPr>
        <sz val="10"/>
        <color indexed="9"/>
        <rFont val="Arial"/>
        <family val="2"/>
      </rPr>
      <t xml:space="preserve"> votre situation avec les onglets "Résultats" et "Résultats graphiques"  et </t>
    </r>
    <r>
      <rPr>
        <b/>
        <sz val="10"/>
        <color indexed="9"/>
        <rFont val="Arial"/>
        <family val="2"/>
      </rPr>
      <t>identifiez</t>
    </r>
    <r>
      <rPr>
        <sz val="10"/>
        <color indexed="9"/>
        <rFont val="Arial"/>
        <family val="2"/>
      </rPr>
      <t xml:space="preserve"> les améliorations nécessaires</t>
    </r>
  </si>
  <si>
    <t>Voulez-vous répondre la grille d’évaluation par approche processus or par approche chapitre ? Il faut suivre le choix de l'approche jusqu'à la fin. Après, vous pouvez changer de choix d'approche.</t>
  </si>
  <si>
    <r>
      <t xml:space="preserve">                                                      </t>
    </r>
    <r>
      <rPr>
        <sz val="10"/>
        <color indexed="10"/>
        <rFont val="Arial"/>
        <family val="2"/>
      </rPr>
      <t xml:space="preserve">   </t>
    </r>
    <r>
      <rPr>
        <sz val="14"/>
        <color indexed="10"/>
        <rFont val="Arial"/>
        <family val="2"/>
      </rPr>
      <t>Avertissement : toute zone blanche peut être remplie ou modifiée.</t>
    </r>
  </si>
  <si>
    <t xml:space="preserve">Chapitre (ISO 17025)
</t>
  </si>
  <si>
    <r>
      <t xml:space="preserve">                                                                                </t>
    </r>
    <r>
      <rPr>
        <sz val="10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Avertissement : toute zone blanche peut être remplie ou modifiée.</t>
    </r>
  </si>
  <si>
    <r>
      <t xml:space="preserve">                                                       </t>
    </r>
    <r>
      <rPr>
        <b/>
        <sz val="20"/>
        <color indexed="9"/>
        <rFont val="Arial"/>
        <family val="2"/>
      </rPr>
      <t xml:space="preserve">    Outil d'autodiagnostic sur les exigences de l'ISO 17025</t>
    </r>
  </si>
  <si>
    <t>Liste des évaluateurs</t>
  </si>
  <si>
    <t xml:space="preserve">RESULTATS DE L'AUTODIAGNOSTIC SUR LA NORME ISO 17025 DE L'ACTIVITE CAPTURE DU MOUVEMENT DE L'UTC </t>
  </si>
  <si>
    <t>approche par chapitre</t>
  </si>
  <si>
    <t xml:space="preserve">Date </t>
  </si>
  <si>
    <t>5 : …</t>
  </si>
  <si>
    <t>Revue des demandes, A.O,contrats</t>
  </si>
  <si>
    <t>Maîtrise Tvx d'essai et/ou d'étalonnage NC</t>
  </si>
  <si>
    <t>méthode d'essai et d'etalonnage : comment sont réalisés les étalonnages au labo?q'est ce qui en garantit la veracité et la fiabilité</t>
  </si>
  <si>
    <t>maitrise des tvx d'essai ou d'etalonnage : est ce le cas?comment y arriver?</t>
  </si>
  <si>
    <t>maîtrise de la documentation : ou en est on?,certificat d'essai?fichiers concernant le suivi revisions du fabricant ou fournisseur, procédures epérimentation type?</t>
  </si>
  <si>
    <t>qu'en est il de la traçabilité des mesurages ,des etalonnages…?</t>
  </si>
  <si>
    <t>actions préventives…concernant les pannes eventuelles????</t>
  </si>
  <si>
    <t>voir la norme sur tous ces points…</t>
  </si>
  <si>
    <t>demander comment sont garantit les résultats, les plages d'incertitude, comment spnt corrigées les erreurs</t>
  </si>
  <si>
    <t>voir egalement les unités et valeurs mesurées qui sont validées ou non par la metrologie et reconnues!!!!</t>
  </si>
  <si>
    <t>Assurer la qualité des résultats d'essai et d'étalonnage</t>
  </si>
  <si>
    <t>1 : Nom</t>
  </si>
  <si>
    <t>2 : Nom2</t>
  </si>
  <si>
    <t>3 : Nom3</t>
  </si>
  <si>
    <t>4: Nom4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</si>
</sst>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  <numFmt numFmtId="200" formatCode="[$-40C]dddd\ d\ mmmm\ yyyy"/>
  </numFmts>
  <fonts count="1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Calibri"/>
      <family val="0"/>
    </font>
    <font>
      <sz val="10"/>
      <color indexed="8"/>
      <name val="Verdana"/>
      <family val="0"/>
    </font>
    <font>
      <sz val="5.9"/>
      <color indexed="8"/>
      <name val="Calibri"/>
      <family val="0"/>
    </font>
    <font>
      <b/>
      <sz val="10"/>
      <color indexed="57"/>
      <name val="Calibri"/>
      <family val="0"/>
    </font>
    <font>
      <sz val="6"/>
      <color indexed="8"/>
      <name val="Calibri"/>
      <family val="0"/>
    </font>
    <font>
      <b/>
      <sz val="10"/>
      <color indexed="62"/>
      <name val="Calibri"/>
      <family val="0"/>
    </font>
    <font>
      <b/>
      <sz val="10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9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2"/>
      <color indexed="9"/>
      <name val="Calibri"/>
      <family val="0"/>
    </font>
    <font>
      <sz val="12"/>
      <color indexed="8"/>
      <name val="Calibri"/>
      <family val="0"/>
    </font>
    <font>
      <b/>
      <sz val="16"/>
      <color indexed="9"/>
      <name val="Calibri"/>
      <family val="0"/>
    </font>
    <font>
      <b/>
      <sz val="14"/>
      <color indexed="9"/>
      <name val="Calibri"/>
      <family val="0"/>
    </font>
    <font>
      <b/>
      <sz val="18"/>
      <color indexed="9"/>
      <name val="Calibri"/>
      <family val="0"/>
    </font>
    <font>
      <b/>
      <sz val="14"/>
      <color indexed="8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FF0000"/>
      <name val="Arial"/>
      <family val="2"/>
    </font>
    <font>
      <b/>
      <u val="single"/>
      <sz val="9"/>
      <color theme="0"/>
      <name val="Arial"/>
      <family val="2"/>
    </font>
    <font>
      <b/>
      <u val="single"/>
      <sz val="12"/>
      <color theme="0"/>
      <name val="Arial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0" borderId="2" applyNumberFormat="0" applyFill="0" applyAlignment="0" applyProtection="0"/>
    <xf numFmtId="0" fontId="0" fillId="27" borderId="3" applyNumberFormat="0" applyFont="0" applyAlignment="0" applyProtection="0"/>
    <xf numFmtId="0" fontId="93" fillId="28" borderId="1" applyNumberFormat="0" applyAlignment="0" applyProtection="0"/>
    <xf numFmtId="0" fontId="9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30" borderId="0" applyNumberFormat="0" applyBorder="0" applyAlignment="0" applyProtection="0"/>
    <xf numFmtId="9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26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9" fontId="17" fillId="33" borderId="16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right" vertical="center"/>
    </xf>
    <xf numFmtId="0" fontId="105" fillId="34" borderId="18" xfId="0" applyFont="1" applyFill="1" applyBorder="1" applyAlignment="1">
      <alignment horizontal="left" vertical="center"/>
    </xf>
    <xf numFmtId="0" fontId="106" fillId="34" borderId="20" xfId="0" applyFont="1" applyFill="1" applyBorder="1" applyAlignment="1">
      <alignment horizontal="left" vertical="center"/>
    </xf>
    <xf numFmtId="0" fontId="106" fillId="34" borderId="21" xfId="0" applyFont="1" applyFill="1" applyBorder="1" applyAlignment="1">
      <alignment horizontal="right" vertical="center"/>
    </xf>
    <xf numFmtId="0" fontId="106" fillId="34" borderId="22" xfId="0" applyFont="1" applyFill="1" applyBorder="1" applyAlignment="1">
      <alignment horizontal="left" vertical="center"/>
    </xf>
    <xf numFmtId="0" fontId="106" fillId="34" borderId="0" xfId="0" applyFont="1" applyFill="1" applyBorder="1" applyAlignment="1">
      <alignment horizontal="right" vertical="center"/>
    </xf>
    <xf numFmtId="0" fontId="106" fillId="34" borderId="23" xfId="0" applyFont="1" applyFill="1" applyBorder="1" applyAlignment="1">
      <alignment horizontal="left" vertical="center"/>
    </xf>
    <xf numFmtId="0" fontId="106" fillId="34" borderId="24" xfId="0" applyFont="1" applyFill="1" applyBorder="1" applyAlignment="1">
      <alignment horizontal="right" vertical="center"/>
    </xf>
    <xf numFmtId="0" fontId="107" fillId="35" borderId="18" xfId="0" applyFont="1" applyFill="1" applyBorder="1" applyAlignment="1">
      <alignment vertical="center"/>
    </xf>
    <xf numFmtId="0" fontId="107" fillId="35" borderId="19" xfId="0" applyFont="1" applyFill="1" applyBorder="1" applyAlignment="1">
      <alignment vertical="center"/>
    </xf>
    <xf numFmtId="0" fontId="105" fillId="35" borderId="17" xfId="0" applyFont="1" applyFill="1" applyBorder="1" applyAlignment="1">
      <alignment horizontal="center" vertical="center"/>
    </xf>
    <xf numFmtId="0" fontId="107" fillId="35" borderId="18" xfId="0" applyFont="1" applyFill="1" applyBorder="1" applyAlignment="1">
      <alignment horizontal="left" vertical="center"/>
    </xf>
    <xf numFmtId="0" fontId="108" fillId="34" borderId="20" xfId="0" applyFont="1" applyFill="1" applyBorder="1" applyAlignment="1">
      <alignment horizontal="left" vertical="center" indent="1"/>
    </xf>
    <xf numFmtId="0" fontId="107" fillId="34" borderId="21" xfId="0" applyFont="1" applyFill="1" applyBorder="1" applyAlignment="1">
      <alignment vertical="center"/>
    </xf>
    <xf numFmtId="0" fontId="107" fillId="34" borderId="16" xfId="0" applyFont="1" applyFill="1" applyBorder="1" applyAlignment="1">
      <alignment vertical="center"/>
    </xf>
    <xf numFmtId="0" fontId="108" fillId="34" borderId="22" xfId="0" applyFont="1" applyFill="1" applyBorder="1" applyAlignment="1">
      <alignment horizontal="left" vertical="center" indent="1"/>
    </xf>
    <xf numFmtId="0" fontId="107" fillId="34" borderId="0" xfId="0" applyFont="1" applyFill="1" applyBorder="1" applyAlignment="1">
      <alignment vertical="center"/>
    </xf>
    <xf numFmtId="0" fontId="107" fillId="34" borderId="10" xfId="0" applyFont="1" applyFill="1" applyBorder="1" applyAlignment="1">
      <alignment vertical="center"/>
    </xf>
    <xf numFmtId="0" fontId="107" fillId="34" borderId="22" xfId="0" applyFont="1" applyFill="1" applyBorder="1" applyAlignment="1">
      <alignment horizontal="left" vertical="center" indent="1"/>
    </xf>
    <xf numFmtId="0" fontId="106" fillId="34" borderId="0" xfId="0" applyFont="1" applyFill="1" applyBorder="1" applyAlignment="1">
      <alignment vertical="center"/>
    </xf>
    <xf numFmtId="0" fontId="109" fillId="34" borderId="22" xfId="0" applyFont="1" applyFill="1" applyBorder="1" applyAlignment="1">
      <alignment horizontal="left" vertical="center" indent="1"/>
    </xf>
    <xf numFmtId="0" fontId="106" fillId="34" borderId="0" xfId="0" applyFont="1" applyFill="1" applyBorder="1" applyAlignment="1">
      <alignment horizontal="left" vertical="center"/>
    </xf>
    <xf numFmtId="0" fontId="110" fillId="35" borderId="17" xfId="0" applyFont="1" applyFill="1" applyBorder="1" applyAlignment="1">
      <alignment horizontal="left" vertical="center" indent="1"/>
    </xf>
    <xf numFmtId="0" fontId="110" fillId="35" borderId="21" xfId="0" applyFont="1" applyFill="1" applyBorder="1" applyAlignment="1">
      <alignment horizontal="center" vertical="center"/>
    </xf>
    <xf numFmtId="0" fontId="110" fillId="35" borderId="16" xfId="0" applyFont="1" applyFill="1" applyBorder="1" applyAlignment="1">
      <alignment horizontal="center" vertical="center"/>
    </xf>
    <xf numFmtId="0" fontId="108" fillId="35" borderId="18" xfId="0" applyFont="1" applyFill="1" applyBorder="1" applyAlignment="1">
      <alignment horizontal="left" vertical="center"/>
    </xf>
    <xf numFmtId="0" fontId="107" fillId="34" borderId="20" xfId="0" applyFont="1" applyFill="1" applyBorder="1" applyAlignment="1">
      <alignment vertical="center"/>
    </xf>
    <xf numFmtId="0" fontId="111" fillId="34" borderId="15" xfId="0" applyFont="1" applyFill="1" applyBorder="1" applyAlignment="1">
      <alignment horizontal="center" vertical="center"/>
    </xf>
    <xf numFmtId="49" fontId="31" fillId="36" borderId="15" xfId="0" applyNumberFormat="1" applyFont="1" applyFill="1" applyBorder="1" applyAlignment="1">
      <alignment horizontal="center" vertical="center"/>
    </xf>
    <xf numFmtId="9" fontId="31" fillId="36" borderId="15" xfId="0" applyNumberFormat="1" applyFont="1" applyFill="1" applyBorder="1" applyAlignment="1">
      <alignment horizontal="center" vertical="center"/>
    </xf>
    <xf numFmtId="0" fontId="107" fillId="34" borderId="22" xfId="0" applyFont="1" applyFill="1" applyBorder="1" applyAlignment="1">
      <alignment horizontal="right" vertical="center" indent="1"/>
    </xf>
    <xf numFmtId="0" fontId="110" fillId="35" borderId="18" xfId="0" applyFont="1" applyFill="1" applyBorder="1" applyAlignment="1">
      <alignment horizontal="left" vertical="center" indent="1"/>
    </xf>
    <xf numFmtId="0" fontId="110" fillId="35" borderId="25" xfId="0" applyFont="1" applyFill="1" applyBorder="1" applyAlignment="1">
      <alignment horizontal="left" vertical="center" indent="1"/>
    </xf>
    <xf numFmtId="0" fontId="107" fillId="35" borderId="21" xfId="0" applyFont="1" applyFill="1" applyBorder="1" applyAlignment="1">
      <alignment vertical="center"/>
    </xf>
    <xf numFmtId="0" fontId="107" fillId="35" borderId="21" xfId="0" applyFont="1" applyFill="1" applyBorder="1" applyAlignment="1">
      <alignment horizontal="center" vertical="center"/>
    </xf>
    <xf numFmtId="0" fontId="107" fillId="35" borderId="16" xfId="0" applyFont="1" applyFill="1" applyBorder="1" applyAlignment="1">
      <alignment vertical="center"/>
    </xf>
    <xf numFmtId="0" fontId="108" fillId="35" borderId="23" xfId="0" applyFont="1" applyFill="1" applyBorder="1" applyAlignment="1">
      <alignment horizontal="left" vertical="center"/>
    </xf>
    <xf numFmtId="0" fontId="107" fillId="35" borderId="24" xfId="0" applyFont="1" applyFill="1" applyBorder="1" applyAlignment="1">
      <alignment vertical="center"/>
    </xf>
    <xf numFmtId="0" fontId="108" fillId="35" borderId="24" xfId="0" applyFont="1" applyFill="1" applyBorder="1" applyAlignment="1">
      <alignment horizontal="center" vertical="center"/>
    </xf>
    <xf numFmtId="0" fontId="107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vertical="center" wrapText="1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24" fillId="37" borderId="23" xfId="0" applyFont="1" applyFill="1" applyBorder="1" applyAlignment="1">
      <alignment horizontal="left" vertical="top" indent="1"/>
    </xf>
    <xf numFmtId="0" fontId="24" fillId="37" borderId="24" xfId="0" applyFont="1" applyFill="1" applyBorder="1" applyAlignment="1">
      <alignment horizontal="left" vertical="center" wrapText="1" indent="1"/>
    </xf>
    <xf numFmtId="0" fontId="12" fillId="37" borderId="24" xfId="0" applyFont="1" applyFill="1" applyBorder="1" applyAlignment="1">
      <alignment horizontal="left" vertical="center" wrapText="1" indent="1"/>
    </xf>
    <xf numFmtId="0" fontId="7" fillId="37" borderId="24" xfId="0" applyFont="1" applyFill="1" applyBorder="1" applyAlignment="1">
      <alignment horizontal="left" vertical="center" wrapText="1" indent="1"/>
    </xf>
    <xf numFmtId="0" fontId="26" fillId="37" borderId="22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 wrapText="1"/>
    </xf>
    <xf numFmtId="0" fontId="22" fillId="37" borderId="0" xfId="0" applyFont="1" applyFill="1" applyBorder="1" applyAlignment="1">
      <alignment horizontal="left" vertical="center" wrapText="1"/>
    </xf>
    <xf numFmtId="0" fontId="25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left" vertical="top" indent="1"/>
    </xf>
    <xf numFmtId="0" fontId="20" fillId="37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7" borderId="26" xfId="0" applyFont="1" applyFill="1" applyBorder="1" applyAlignment="1">
      <alignment horizontal="left" vertical="center" wrapText="1" indent="1"/>
    </xf>
    <xf numFmtId="49" fontId="9" fillId="35" borderId="25" xfId="0" applyNumberFormat="1" applyFont="1" applyFill="1" applyBorder="1" applyAlignment="1">
      <alignment horizontal="center" vertical="center" wrapText="1"/>
    </xf>
    <xf numFmtId="0" fontId="106" fillId="35" borderId="11" xfId="0" applyFont="1" applyFill="1" applyBorder="1" applyAlignment="1">
      <alignment horizontal="center" vertical="center"/>
    </xf>
    <xf numFmtId="0" fontId="106" fillId="35" borderId="27" xfId="0" applyFont="1" applyFill="1" applyBorder="1" applyAlignment="1">
      <alignment horizontal="center" vertical="center"/>
    </xf>
    <xf numFmtId="49" fontId="106" fillId="35" borderId="25" xfId="0" applyNumberFormat="1" applyFont="1" applyFill="1" applyBorder="1" applyAlignment="1">
      <alignment horizontal="center" vertical="center" wrapText="1"/>
    </xf>
    <xf numFmtId="49" fontId="106" fillId="38" borderId="15" xfId="0" applyNumberFormat="1" applyFont="1" applyFill="1" applyBorder="1" applyAlignment="1">
      <alignment horizontal="center" vertical="center" wrapText="1"/>
    </xf>
    <xf numFmtId="0" fontId="106" fillId="38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right" vertical="center" wrapText="1"/>
    </xf>
    <xf numFmtId="0" fontId="107" fillId="35" borderId="22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vertical="center"/>
    </xf>
    <xf numFmtId="2" fontId="6" fillId="37" borderId="1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right" vertical="center"/>
    </xf>
    <xf numFmtId="0" fontId="106" fillId="35" borderId="13" xfId="0" applyFont="1" applyFill="1" applyBorder="1" applyAlignment="1">
      <alignment horizontal="center" vertical="center" wrapText="1"/>
    </xf>
    <xf numFmtId="0" fontId="106" fillId="35" borderId="14" xfId="0" applyFont="1" applyFill="1" applyBorder="1" applyAlignment="1">
      <alignment horizontal="center" vertical="center" wrapText="1"/>
    </xf>
    <xf numFmtId="0" fontId="106" fillId="35" borderId="15" xfId="0" applyFont="1" applyFill="1" applyBorder="1" applyAlignment="1">
      <alignment horizontal="center" vertical="center" wrapText="1"/>
    </xf>
    <xf numFmtId="0" fontId="112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12" fillId="35" borderId="31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112" fillId="34" borderId="15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9" fontId="4" fillId="10" borderId="14" xfId="0" applyNumberFormat="1" applyFont="1" applyFill="1" applyBorder="1" applyAlignment="1">
      <alignment horizontal="center" vertical="center"/>
    </xf>
    <xf numFmtId="9" fontId="4" fillId="10" borderId="13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left" vertical="center" wrapText="1" indent="1"/>
    </xf>
    <xf numFmtId="2" fontId="4" fillId="10" borderId="15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9" fontId="4" fillId="10" borderId="22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 wrapText="1"/>
    </xf>
    <xf numFmtId="0" fontId="112" fillId="35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12" fillId="35" borderId="34" xfId="0" applyFont="1" applyFill="1" applyBorder="1" applyAlignment="1">
      <alignment horizontal="center" vertical="center"/>
    </xf>
    <xf numFmtId="0" fontId="112" fillId="35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right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12" fillId="34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06" fillId="34" borderId="15" xfId="0" applyFont="1" applyFill="1" applyBorder="1" applyAlignment="1">
      <alignment horizontal="center" vertical="center"/>
    </xf>
    <xf numFmtId="0" fontId="106" fillId="34" borderId="1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06" fillId="34" borderId="18" xfId="0" applyFont="1" applyFill="1" applyBorder="1" applyAlignment="1">
      <alignment horizontal="center" vertical="center"/>
    </xf>
    <xf numFmtId="0" fontId="106" fillId="34" borderId="19" xfId="0" applyFont="1" applyFill="1" applyBorder="1" applyAlignment="1">
      <alignment horizontal="center" vertical="center"/>
    </xf>
    <xf numFmtId="193" fontId="6" fillId="10" borderId="1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left" vertical="center" wrapText="1" indent="1"/>
    </xf>
    <xf numFmtId="0" fontId="4" fillId="10" borderId="17" xfId="0" applyFont="1" applyFill="1" applyBorder="1" applyAlignment="1">
      <alignment horizontal="center" vertical="center" wrapText="1"/>
    </xf>
    <xf numFmtId="193" fontId="6" fillId="10" borderId="13" xfId="0" applyNumberFormat="1" applyFont="1" applyFill="1" applyBorder="1" applyAlignment="1">
      <alignment horizontal="center" vertical="center"/>
    </xf>
    <xf numFmtId="0" fontId="23" fillId="10" borderId="0" xfId="0" applyFont="1" applyFill="1" applyAlignment="1">
      <alignment horizontal="left" vertical="center" wrapText="1" indent="1"/>
    </xf>
    <xf numFmtId="0" fontId="4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106" fillId="34" borderId="15" xfId="0" applyFont="1" applyFill="1" applyBorder="1" applyAlignment="1">
      <alignment horizontal="left" vertical="center"/>
    </xf>
    <xf numFmtId="2" fontId="7" fillId="10" borderId="13" xfId="0" applyNumberFormat="1" applyFont="1" applyFill="1" applyBorder="1" applyAlignment="1">
      <alignment horizontal="center" vertical="center"/>
    </xf>
    <xf numFmtId="2" fontId="7" fillId="10" borderId="15" xfId="0" applyNumberFormat="1" applyFont="1" applyFill="1" applyBorder="1" applyAlignment="1">
      <alignment horizontal="center" vertical="center"/>
    </xf>
    <xf numFmtId="1" fontId="7" fillId="10" borderId="1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2" fontId="10" fillId="37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2" fontId="6" fillId="37" borderId="17" xfId="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vertical="center"/>
    </xf>
    <xf numFmtId="1" fontId="7" fillId="10" borderId="16" xfId="0" applyNumberFormat="1" applyFont="1" applyFill="1" applyBorder="1" applyAlignment="1">
      <alignment horizontal="center" vertical="center"/>
    </xf>
    <xf numFmtId="2" fontId="7" fillId="10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07" fillId="0" borderId="15" xfId="0" applyFont="1" applyBorder="1" applyAlignment="1">
      <alignment/>
    </xf>
    <xf numFmtId="0" fontId="0" fillId="37" borderId="15" xfId="0" applyFont="1" applyFill="1" applyBorder="1" applyAlignment="1">
      <alignment/>
    </xf>
    <xf numFmtId="0" fontId="112" fillId="34" borderId="17" xfId="0" applyFont="1" applyFill="1" applyBorder="1" applyAlignment="1">
      <alignment horizontal="center" vertical="center"/>
    </xf>
    <xf numFmtId="0" fontId="107" fillId="34" borderId="0" xfId="0" applyFont="1" applyFill="1" applyBorder="1" applyAlignment="1">
      <alignment horizontal="left" vertical="center"/>
    </xf>
    <xf numFmtId="0" fontId="113" fillId="35" borderId="37" xfId="0" applyFont="1" applyFill="1" applyBorder="1" applyAlignment="1">
      <alignment vertical="center"/>
    </xf>
    <xf numFmtId="0" fontId="113" fillId="35" borderId="38" xfId="0" applyFont="1" applyFill="1" applyBorder="1" applyAlignment="1">
      <alignment vertical="center"/>
    </xf>
    <xf numFmtId="0" fontId="107" fillId="34" borderId="39" xfId="0" applyFont="1" applyFill="1" applyBorder="1" applyAlignment="1">
      <alignment horizontal="left" vertical="center"/>
    </xf>
    <xf numFmtId="0" fontId="113" fillId="35" borderId="17" xfId="0" applyFont="1" applyFill="1" applyBorder="1" applyAlignment="1">
      <alignment vertical="center"/>
    </xf>
    <xf numFmtId="0" fontId="107" fillId="34" borderId="39" xfId="0" applyFont="1" applyFill="1" applyBorder="1" applyAlignment="1">
      <alignment vertical="center"/>
    </xf>
    <xf numFmtId="0" fontId="113" fillId="35" borderId="40" xfId="0" applyFont="1" applyFill="1" applyBorder="1" applyAlignment="1">
      <alignment vertical="center"/>
    </xf>
    <xf numFmtId="0" fontId="113" fillId="35" borderId="41" xfId="0" applyFont="1" applyFill="1" applyBorder="1" applyAlignment="1">
      <alignment vertical="center"/>
    </xf>
    <xf numFmtId="0" fontId="113" fillId="35" borderId="20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107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1" fontId="6" fillId="10" borderId="17" xfId="0" applyNumberFormat="1" applyFont="1" applyFill="1" applyBorder="1" applyAlignment="1">
      <alignment horizontal="center" vertical="center"/>
    </xf>
    <xf numFmtId="1" fontId="6" fillId="10" borderId="15" xfId="0" applyNumberFormat="1" applyFont="1" applyFill="1" applyBorder="1" applyAlignment="1">
      <alignment horizontal="center" vertical="center"/>
    </xf>
    <xf numFmtId="1" fontId="6" fillId="37" borderId="15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193" fontId="6" fillId="10" borderId="12" xfId="0" applyNumberFormat="1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left" vertical="center" wrapText="1" indent="1"/>
    </xf>
    <xf numFmtId="2" fontId="4" fillId="10" borderId="13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vertical="center"/>
    </xf>
    <xf numFmtId="0" fontId="0" fillId="37" borderId="17" xfId="0" applyFill="1" applyBorder="1" applyAlignment="1">
      <alignment/>
    </xf>
    <xf numFmtId="0" fontId="6" fillId="0" borderId="13" xfId="0" applyFont="1" applyBorder="1" applyAlignment="1">
      <alignment vertical="center"/>
    </xf>
    <xf numFmtId="49" fontId="106" fillId="35" borderId="15" xfId="0" applyNumberFormat="1" applyFont="1" applyFill="1" applyBorder="1" applyAlignment="1">
      <alignment horizontal="center" vertical="center" wrapText="1"/>
    </xf>
    <xf numFmtId="0" fontId="106" fillId="35" borderId="15" xfId="0" applyFont="1" applyFill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106" fillId="34" borderId="25" xfId="0" applyNumberFormat="1" applyFont="1" applyFill="1" applyBorder="1" applyAlignment="1">
      <alignment horizontal="center" vertical="center" wrapText="1"/>
    </xf>
    <xf numFmtId="0" fontId="106" fillId="34" borderId="27" xfId="0" applyFont="1" applyFill="1" applyBorder="1" applyAlignment="1">
      <alignment horizontal="center" vertical="center"/>
    </xf>
    <xf numFmtId="49" fontId="106" fillId="34" borderId="15" xfId="0" applyNumberFormat="1" applyFont="1" applyFill="1" applyBorder="1" applyAlignment="1">
      <alignment horizontal="center" vertical="center" wrapText="1"/>
    </xf>
    <xf numFmtId="49" fontId="106" fillId="39" borderId="15" xfId="0" applyNumberFormat="1" applyFont="1" applyFill="1" applyBorder="1" applyAlignment="1">
      <alignment horizontal="center" vertical="center" wrapText="1"/>
    </xf>
    <xf numFmtId="0" fontId="106" fillId="39" borderId="15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9" fontId="3" fillId="37" borderId="0" xfId="0" applyNumberFormat="1" applyFont="1" applyFill="1" applyBorder="1" applyAlignment="1">
      <alignment horizontal="center" vertical="center"/>
    </xf>
    <xf numFmtId="9" fontId="106" fillId="37" borderId="33" xfId="0" applyNumberFormat="1" applyFont="1" applyFill="1" applyBorder="1" applyAlignment="1">
      <alignment horizontal="left" vertical="center"/>
    </xf>
    <xf numFmtId="0" fontId="111" fillId="37" borderId="43" xfId="0" applyFont="1" applyFill="1" applyBorder="1" applyAlignment="1">
      <alignment horizontal="right" vertical="center"/>
    </xf>
    <xf numFmtId="0" fontId="111" fillId="37" borderId="33" xfId="0" applyFont="1" applyFill="1" applyBorder="1" applyAlignment="1">
      <alignment horizontal="right" vertical="center"/>
    </xf>
    <xf numFmtId="0" fontId="108" fillId="37" borderId="44" xfId="0" applyFont="1" applyFill="1" applyBorder="1" applyAlignment="1">
      <alignment horizontal="center" vertical="center"/>
    </xf>
    <xf numFmtId="9" fontId="108" fillId="37" borderId="45" xfId="0" applyNumberFormat="1" applyFont="1" applyFill="1" applyBorder="1" applyAlignment="1">
      <alignment horizontal="left" vertical="center"/>
    </xf>
    <xf numFmtId="9" fontId="108" fillId="37" borderId="0" xfId="0" applyNumberFormat="1" applyFont="1" applyFill="1" applyBorder="1" applyAlignment="1">
      <alignment horizontal="center" vertical="center"/>
    </xf>
    <xf numFmtId="9" fontId="107" fillId="37" borderId="46" xfId="0" applyNumberFormat="1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6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9" fontId="107" fillId="37" borderId="24" xfId="0" applyNumberFormat="1" applyFont="1" applyFill="1" applyBorder="1" applyAlignment="1">
      <alignment horizontal="center" vertical="center"/>
    </xf>
    <xf numFmtId="0" fontId="111" fillId="37" borderId="48" xfId="0" applyFont="1" applyFill="1" applyBorder="1" applyAlignment="1">
      <alignment horizontal="right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9" fontId="3" fillId="37" borderId="39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/>
    </xf>
    <xf numFmtId="9" fontId="106" fillId="37" borderId="0" xfId="0" applyNumberFormat="1" applyFont="1" applyFill="1" applyBorder="1" applyAlignment="1">
      <alignment horizontal="center" vertical="center"/>
    </xf>
    <xf numFmtId="9" fontId="11" fillId="37" borderId="22" xfId="0" applyNumberFormat="1" applyFont="1" applyFill="1" applyBorder="1" applyAlignment="1">
      <alignment horizontal="center" vertical="center"/>
    </xf>
    <xf numFmtId="9" fontId="8" fillId="37" borderId="22" xfId="0" applyNumberFormat="1" applyFont="1" applyFill="1" applyBorder="1" applyAlignment="1">
      <alignment horizontal="center" vertical="center"/>
    </xf>
    <xf numFmtId="9" fontId="112" fillId="0" borderId="22" xfId="0" applyNumberFormat="1" applyFont="1" applyFill="1" applyBorder="1" applyAlignment="1">
      <alignment horizontal="center" vertical="center"/>
    </xf>
    <xf numFmtId="10" fontId="6" fillId="34" borderId="22" xfId="0" applyNumberFormat="1" applyFont="1" applyFill="1" applyBorder="1" applyAlignment="1">
      <alignment horizontal="center" vertical="center"/>
    </xf>
    <xf numFmtId="10" fontId="6" fillId="10" borderId="15" xfId="0" applyNumberFormat="1" applyFont="1" applyFill="1" applyBorder="1" applyAlignment="1">
      <alignment horizontal="center" vertical="center"/>
    </xf>
    <xf numFmtId="10" fontId="112" fillId="35" borderId="31" xfId="0" applyNumberFormat="1" applyFont="1" applyFill="1" applyBorder="1" applyAlignment="1">
      <alignment horizontal="center" vertical="center"/>
    </xf>
    <xf numFmtId="0" fontId="106" fillId="35" borderId="20" xfId="0" applyFont="1" applyFill="1" applyBorder="1" applyAlignment="1">
      <alignment horizontal="left" vertical="center" indent="6"/>
    </xf>
    <xf numFmtId="0" fontId="0" fillId="35" borderId="21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07" fillId="35" borderId="11" xfId="0" applyFont="1" applyFill="1" applyBorder="1" applyAlignment="1">
      <alignment horizontal="center" vertical="center"/>
    </xf>
    <xf numFmtId="0" fontId="106" fillId="35" borderId="23" xfId="0" applyFont="1" applyFill="1" applyBorder="1" applyAlignment="1">
      <alignment horizontal="left" vertical="center" indent="2"/>
    </xf>
    <xf numFmtId="10" fontId="114" fillId="10" borderId="15" xfId="0" applyNumberFormat="1" applyFont="1" applyFill="1" applyBorder="1" applyAlignment="1">
      <alignment horizontal="center" vertical="center"/>
    </xf>
    <xf numFmtId="10" fontId="18" fillId="33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" fillId="10" borderId="49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left" vertical="center"/>
    </xf>
    <xf numFmtId="0" fontId="115" fillId="33" borderId="10" xfId="0" applyFont="1" applyFill="1" applyBorder="1" applyAlignment="1">
      <alignment horizontal="left" vertical="center"/>
    </xf>
    <xf numFmtId="0" fontId="115" fillId="37" borderId="18" xfId="0" applyFont="1" applyFill="1" applyBorder="1" applyAlignment="1">
      <alignment vertical="center"/>
    </xf>
    <xf numFmtId="0" fontId="115" fillId="37" borderId="19" xfId="0" applyFont="1" applyFill="1" applyBorder="1" applyAlignment="1">
      <alignment vertical="center"/>
    </xf>
    <xf numFmtId="0" fontId="0" fillId="37" borderId="17" xfId="0" applyFill="1" applyBorder="1" applyAlignment="1">
      <alignment horizontal="left" vertical="center"/>
    </xf>
    <xf numFmtId="0" fontId="116" fillId="37" borderId="25" xfId="0" applyFont="1" applyFill="1" applyBorder="1" applyAlignment="1">
      <alignment vertical="center"/>
    </xf>
    <xf numFmtId="0" fontId="117" fillId="37" borderId="25" xfId="0" applyFont="1" applyFill="1" applyBorder="1" applyAlignment="1">
      <alignment vertical="center"/>
    </xf>
    <xf numFmtId="0" fontId="1" fillId="37" borderId="0" xfId="45" applyFill="1" applyAlignment="1" applyProtection="1" quotePrefix="1">
      <alignment vertical="center"/>
      <protection/>
    </xf>
    <xf numFmtId="0" fontId="118" fillId="35" borderId="20" xfId="0" applyFont="1" applyFill="1" applyBorder="1" applyAlignment="1">
      <alignment horizontal="left" vertical="center"/>
    </xf>
    <xf numFmtId="0" fontId="118" fillId="35" borderId="21" xfId="0" applyFont="1" applyFill="1" applyBorder="1" applyAlignment="1">
      <alignment horizontal="left" vertical="center"/>
    </xf>
    <xf numFmtId="0" fontId="107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109" fillId="34" borderId="18" xfId="0" applyFont="1" applyFill="1" applyBorder="1" applyAlignment="1">
      <alignment horizontal="left" vertical="center"/>
    </xf>
    <xf numFmtId="0" fontId="119" fillId="35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right" vertical="center"/>
    </xf>
    <xf numFmtId="0" fontId="118" fillId="0" borderId="50" xfId="0" applyFont="1" applyFill="1" applyBorder="1" applyAlignment="1">
      <alignment vertical="center"/>
    </xf>
    <xf numFmtId="0" fontId="105" fillId="34" borderId="18" xfId="0" applyFont="1" applyFill="1" applyBorder="1" applyAlignment="1">
      <alignment vertical="center"/>
    </xf>
    <xf numFmtId="9" fontId="6" fillId="34" borderId="22" xfId="0" applyNumberFormat="1" applyFont="1" applyFill="1" applyBorder="1" applyAlignment="1">
      <alignment horizontal="center" vertical="center"/>
    </xf>
    <xf numFmtId="9" fontId="6" fillId="10" borderId="15" xfId="0" applyNumberFormat="1" applyFont="1" applyFill="1" applyBorder="1" applyAlignment="1">
      <alignment horizontal="center" vertical="center"/>
    </xf>
    <xf numFmtId="9" fontId="6" fillId="34" borderId="15" xfId="0" applyNumberFormat="1" applyFont="1" applyFill="1" applyBorder="1" applyAlignment="1">
      <alignment horizontal="center" vertical="center"/>
    </xf>
    <xf numFmtId="9" fontId="6" fillId="10" borderId="22" xfId="0" applyNumberFormat="1" applyFont="1" applyFill="1" applyBorder="1" applyAlignment="1">
      <alignment horizontal="center" vertical="center"/>
    </xf>
    <xf numFmtId="9" fontId="112" fillId="35" borderId="31" xfId="0" applyNumberFormat="1" applyFont="1" applyFill="1" applyBorder="1" applyAlignment="1">
      <alignment horizontal="center" vertical="center"/>
    </xf>
    <xf numFmtId="9" fontId="18" fillId="33" borderId="15" xfId="0" applyNumberFormat="1" applyFont="1" applyFill="1" applyBorder="1" applyAlignment="1">
      <alignment horizontal="center" vertical="center"/>
    </xf>
    <xf numFmtId="9" fontId="114" fillId="10" borderId="15" xfId="0" applyNumberFormat="1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37" borderId="0" xfId="0" applyFont="1" applyFill="1" applyBorder="1" applyAlignment="1">
      <alignment vertical="center"/>
    </xf>
    <xf numFmtId="0" fontId="39" fillId="41" borderId="0" xfId="0" applyFont="1" applyFill="1" applyAlignment="1">
      <alignment/>
    </xf>
    <xf numFmtId="0" fontId="40" fillId="41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1" fillId="41" borderId="15" xfId="0" applyFont="1" applyFill="1" applyBorder="1" applyAlignment="1">
      <alignment horizontal="center" vertical="center" wrapText="1"/>
    </xf>
    <xf numFmtId="14" fontId="42" fillId="41" borderId="15" xfId="0" applyNumberFormat="1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left" vertical="center" wrapText="1" indent="1"/>
    </xf>
    <xf numFmtId="0" fontId="115" fillId="33" borderId="22" xfId="0" applyFont="1" applyFill="1" applyBorder="1" applyAlignment="1">
      <alignment horizontal="left" vertical="center"/>
    </xf>
    <xf numFmtId="0" fontId="115" fillId="33" borderId="10" xfId="0" applyFont="1" applyFill="1" applyBorder="1" applyAlignment="1">
      <alignment horizontal="left" vertical="center"/>
    </xf>
    <xf numFmtId="0" fontId="119" fillId="35" borderId="17" xfId="0" applyFont="1" applyFill="1" applyBorder="1" applyAlignment="1">
      <alignment horizontal="center" vertical="center"/>
    </xf>
    <xf numFmtId="0" fontId="119" fillId="35" borderId="18" xfId="0" applyFont="1" applyFill="1" applyBorder="1" applyAlignment="1">
      <alignment horizontal="center" vertical="center"/>
    </xf>
    <xf numFmtId="0" fontId="119" fillId="35" borderId="19" xfId="0" applyFont="1" applyFill="1" applyBorder="1" applyAlignment="1">
      <alignment horizontal="center" vertical="center"/>
    </xf>
    <xf numFmtId="9" fontId="117" fillId="33" borderId="21" xfId="0" applyNumberFormat="1" applyFont="1" applyFill="1" applyBorder="1" applyAlignment="1">
      <alignment horizontal="left" vertical="center" indent="1"/>
    </xf>
    <xf numFmtId="9" fontId="15" fillId="33" borderId="21" xfId="0" applyNumberFormat="1" applyFont="1" applyFill="1" applyBorder="1" applyAlignment="1">
      <alignment horizontal="left" vertical="center" indent="1"/>
    </xf>
    <xf numFmtId="0" fontId="15" fillId="33" borderId="21" xfId="0" applyFont="1" applyFill="1" applyBorder="1" applyAlignment="1">
      <alignment horizontal="left" vertical="center" indent="1"/>
    </xf>
    <xf numFmtId="195" fontId="117" fillId="33" borderId="0" xfId="0" applyNumberFormat="1" applyFont="1" applyFill="1" applyBorder="1" applyAlignment="1">
      <alignment horizontal="left" vertical="center" indent="1"/>
    </xf>
    <xf numFmtId="195" fontId="120" fillId="33" borderId="0" xfId="0" applyNumberFormat="1" applyFont="1" applyFill="1" applyBorder="1" applyAlignment="1">
      <alignment horizontal="left" vertical="center" indent="1"/>
    </xf>
    <xf numFmtId="195" fontId="120" fillId="33" borderId="0" xfId="0" applyNumberFormat="1" applyFont="1" applyFill="1" applyAlignment="1">
      <alignment horizontal="left" vertical="center" indent="1"/>
    </xf>
    <xf numFmtId="9" fontId="117" fillId="33" borderId="24" xfId="0" applyNumberFormat="1" applyFont="1" applyFill="1" applyBorder="1" applyAlignment="1">
      <alignment horizontal="left" vertical="center" indent="1"/>
    </xf>
    <xf numFmtId="9" fontId="120" fillId="33" borderId="24" xfId="0" applyNumberFormat="1" applyFont="1" applyFill="1" applyBorder="1" applyAlignment="1">
      <alignment horizontal="left" vertical="center" indent="1"/>
    </xf>
    <xf numFmtId="0" fontId="120" fillId="33" borderId="24" xfId="0" applyFont="1" applyFill="1" applyBorder="1" applyAlignment="1">
      <alignment horizontal="left" indent="1"/>
    </xf>
    <xf numFmtId="0" fontId="107" fillId="34" borderId="17" xfId="0" applyFont="1" applyFill="1" applyBorder="1" applyAlignment="1">
      <alignment horizontal="center" vertical="center"/>
    </xf>
    <xf numFmtId="0" fontId="107" fillId="34" borderId="19" xfId="0" applyFont="1" applyFill="1" applyBorder="1" applyAlignment="1">
      <alignment horizontal="center" vertical="center"/>
    </xf>
    <xf numFmtId="0" fontId="115" fillId="37" borderId="17" xfId="0" applyFont="1" applyFill="1" applyBorder="1" applyAlignment="1">
      <alignment horizontal="center" vertical="center"/>
    </xf>
    <xf numFmtId="0" fontId="115" fillId="37" borderId="18" xfId="0" applyFont="1" applyFill="1" applyBorder="1" applyAlignment="1">
      <alignment horizontal="center" vertical="center"/>
    </xf>
    <xf numFmtId="0" fontId="115" fillId="37" borderId="19" xfId="0" applyFont="1" applyFill="1" applyBorder="1" applyAlignment="1">
      <alignment horizontal="center" vertical="center"/>
    </xf>
    <xf numFmtId="0" fontId="115" fillId="33" borderId="20" xfId="0" applyFont="1" applyFill="1" applyBorder="1" applyAlignment="1">
      <alignment horizontal="left" vertical="center"/>
    </xf>
    <xf numFmtId="0" fontId="115" fillId="33" borderId="16" xfId="0" applyFont="1" applyFill="1" applyBorder="1" applyAlignment="1">
      <alignment horizontal="left" vertical="center"/>
    </xf>
    <xf numFmtId="0" fontId="117" fillId="37" borderId="17" xfId="0" applyFont="1" applyFill="1" applyBorder="1" applyAlignment="1">
      <alignment horizontal="center" vertical="center" wrapText="1"/>
    </xf>
    <xf numFmtId="0" fontId="117" fillId="37" borderId="18" xfId="0" applyFont="1" applyFill="1" applyBorder="1" applyAlignment="1">
      <alignment horizontal="center" vertical="center" wrapText="1"/>
    </xf>
    <xf numFmtId="0" fontId="117" fillId="37" borderId="19" xfId="0" applyFont="1" applyFill="1" applyBorder="1" applyAlignment="1">
      <alignment horizontal="center" vertical="center" wrapText="1"/>
    </xf>
    <xf numFmtId="0" fontId="109" fillId="34" borderId="18" xfId="0" applyFont="1" applyFill="1" applyBorder="1" applyAlignment="1">
      <alignment horizontal="center" vertical="center"/>
    </xf>
    <xf numFmtId="0" fontId="106" fillId="39" borderId="17" xfId="0" applyFont="1" applyFill="1" applyBorder="1" applyAlignment="1">
      <alignment horizontal="left" vertical="center" wrapText="1"/>
    </xf>
    <xf numFmtId="0" fontId="106" fillId="39" borderId="19" xfId="0" applyFont="1" applyFill="1" applyBorder="1" applyAlignment="1">
      <alignment horizontal="left" vertical="center" wrapText="1"/>
    </xf>
    <xf numFmtId="0" fontId="106" fillId="35" borderId="18" xfId="0" applyFont="1" applyFill="1" applyBorder="1" applyAlignment="1">
      <alignment horizontal="left" vertical="center" wrapText="1"/>
    </xf>
    <xf numFmtId="0" fontId="106" fillId="35" borderId="52" xfId="0" applyFont="1" applyFill="1" applyBorder="1" applyAlignment="1">
      <alignment horizontal="left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0" fontId="106" fillId="34" borderId="15" xfId="0" applyFont="1" applyFill="1" applyBorder="1" applyAlignment="1">
      <alignment horizontal="center" wrapText="1"/>
    </xf>
    <xf numFmtId="0" fontId="111" fillId="34" borderId="15" xfId="0" applyFont="1" applyFill="1" applyBorder="1" applyAlignment="1">
      <alignment horizontal="center" vertical="center" wrapText="1"/>
    </xf>
    <xf numFmtId="0" fontId="106" fillId="34" borderId="18" xfId="0" applyFont="1" applyFill="1" applyBorder="1" applyAlignment="1">
      <alignment horizontal="center" vertical="center" wrapText="1"/>
    </xf>
    <xf numFmtId="0" fontId="106" fillId="34" borderId="17" xfId="0" applyFont="1" applyFill="1" applyBorder="1" applyAlignment="1">
      <alignment horizontal="left" vertical="center" wrapText="1"/>
    </xf>
    <xf numFmtId="0" fontId="106" fillId="34" borderId="19" xfId="0" applyFont="1" applyFill="1" applyBorder="1" applyAlignment="1">
      <alignment horizontal="left" vertical="center" wrapText="1"/>
    </xf>
    <xf numFmtId="0" fontId="106" fillId="38" borderId="17" xfId="0" applyFont="1" applyFill="1" applyBorder="1" applyAlignment="1">
      <alignment horizontal="left" vertical="center" wrapText="1"/>
    </xf>
    <xf numFmtId="0" fontId="106" fillId="38" borderId="19" xfId="0" applyFont="1" applyFill="1" applyBorder="1" applyAlignment="1">
      <alignment horizontal="left" vertical="center" wrapText="1"/>
    </xf>
    <xf numFmtId="0" fontId="105" fillId="34" borderId="18" xfId="0" applyFont="1" applyFill="1" applyBorder="1" applyAlignment="1">
      <alignment horizontal="center" vertical="center"/>
    </xf>
    <xf numFmtId="0" fontId="107" fillId="37" borderId="53" xfId="0" applyFont="1" applyFill="1" applyBorder="1" applyAlignment="1">
      <alignment horizontal="center" vertical="center"/>
    </xf>
    <xf numFmtId="0" fontId="107" fillId="37" borderId="54" xfId="0" applyFont="1" applyFill="1" applyBorder="1" applyAlignment="1">
      <alignment horizontal="center" vertical="center"/>
    </xf>
    <xf numFmtId="0" fontId="107" fillId="37" borderId="55" xfId="0" applyFont="1" applyFill="1" applyBorder="1" applyAlignment="1">
      <alignment horizontal="center" vertical="center"/>
    </xf>
    <xf numFmtId="49" fontId="106" fillId="37" borderId="53" xfId="0" applyNumberFormat="1" applyFont="1" applyFill="1" applyBorder="1" applyAlignment="1">
      <alignment horizontal="left" vertical="center" wrapText="1" indent="1"/>
    </xf>
    <xf numFmtId="49" fontId="106" fillId="37" borderId="54" xfId="0" applyNumberFormat="1" applyFont="1" applyFill="1" applyBorder="1" applyAlignment="1">
      <alignment horizontal="left" vertical="center" wrapText="1" indent="1"/>
    </xf>
    <xf numFmtId="49" fontId="106" fillId="37" borderId="55" xfId="0" applyNumberFormat="1" applyFont="1" applyFill="1" applyBorder="1" applyAlignment="1">
      <alignment horizontal="left" vertical="center" wrapText="1" indent="1"/>
    </xf>
    <xf numFmtId="49" fontId="106" fillId="37" borderId="56" xfId="0" applyNumberFormat="1" applyFont="1" applyFill="1" applyBorder="1" applyAlignment="1">
      <alignment horizontal="left" vertical="center" wrapText="1" indent="1"/>
    </xf>
    <xf numFmtId="49" fontId="106" fillId="37" borderId="57" xfId="0" applyNumberFormat="1" applyFont="1" applyFill="1" applyBorder="1" applyAlignment="1">
      <alignment horizontal="left" vertical="center" wrapText="1" indent="1"/>
    </xf>
    <xf numFmtId="49" fontId="106" fillId="37" borderId="28" xfId="0" applyNumberFormat="1" applyFont="1" applyFill="1" applyBorder="1" applyAlignment="1">
      <alignment horizontal="left" vertical="center" wrapText="1" indent="1"/>
    </xf>
    <xf numFmtId="49" fontId="106" fillId="37" borderId="11" xfId="0" applyNumberFormat="1" applyFont="1" applyFill="1" applyBorder="1" applyAlignment="1">
      <alignment horizontal="left" vertical="center" wrapText="1" indent="1"/>
    </xf>
    <xf numFmtId="49" fontId="106" fillId="37" borderId="12" xfId="0" applyNumberFormat="1" applyFont="1" applyFill="1" applyBorder="1" applyAlignment="1">
      <alignment horizontal="left" vertical="center" wrapText="1" indent="1"/>
    </xf>
    <xf numFmtId="49" fontId="106" fillId="37" borderId="23" xfId="0" applyNumberFormat="1" applyFont="1" applyFill="1" applyBorder="1" applyAlignment="1">
      <alignment horizontal="left" vertical="center" wrapText="1" indent="1"/>
    </xf>
    <xf numFmtId="0" fontId="30" fillId="34" borderId="23" xfId="0" applyFont="1" applyFill="1" applyBorder="1" applyAlignment="1">
      <alignment horizontal="left" vertical="center" wrapText="1" indent="1"/>
    </xf>
    <xf numFmtId="0" fontId="30" fillId="34" borderId="24" xfId="0" applyFont="1" applyFill="1" applyBorder="1" applyAlignment="1">
      <alignment horizontal="left" vertical="center" wrapText="1" indent="1"/>
    </xf>
    <xf numFmtId="0" fontId="30" fillId="34" borderId="11" xfId="0" applyFont="1" applyFill="1" applyBorder="1" applyAlignment="1">
      <alignment horizontal="left" vertical="center" wrapText="1" indent="1"/>
    </xf>
    <xf numFmtId="0" fontId="121" fillId="35" borderId="58" xfId="0" applyFont="1" applyFill="1" applyBorder="1" applyAlignment="1">
      <alignment horizontal="center" vertical="center"/>
    </xf>
    <xf numFmtId="0" fontId="122" fillId="35" borderId="49" xfId="0" applyFont="1" applyFill="1" applyBorder="1" applyAlignment="1">
      <alignment horizontal="center" vertical="center"/>
    </xf>
    <xf numFmtId="0" fontId="107" fillId="34" borderId="14" xfId="0" applyFont="1" applyFill="1" applyBorder="1" applyAlignment="1">
      <alignment horizontal="center" vertical="center" wrapText="1"/>
    </xf>
    <xf numFmtId="0" fontId="107" fillId="34" borderId="12" xfId="0" applyFont="1" applyFill="1" applyBorder="1" applyAlignment="1">
      <alignment horizontal="center" vertical="center"/>
    </xf>
    <xf numFmtId="0" fontId="107" fillId="34" borderId="14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left" vertical="center" wrapText="1" indent="1"/>
    </xf>
    <xf numFmtId="0" fontId="35" fillId="10" borderId="18" xfId="0" applyFont="1" applyFill="1" applyBorder="1" applyAlignment="1">
      <alignment horizontal="left" vertical="center" wrapText="1" indent="1"/>
    </xf>
    <xf numFmtId="0" fontId="35" fillId="10" borderId="19" xfId="0" applyFont="1" applyFill="1" applyBorder="1" applyAlignment="1">
      <alignment horizontal="left" vertical="center" wrapText="1" indent="1"/>
    </xf>
    <xf numFmtId="0" fontId="122" fillId="35" borderId="20" xfId="0" applyFont="1" applyFill="1" applyBorder="1" applyAlignment="1">
      <alignment horizontal="center" vertical="center"/>
    </xf>
    <xf numFmtId="0" fontId="122" fillId="35" borderId="21" xfId="0" applyFont="1" applyFill="1" applyBorder="1" applyAlignment="1">
      <alignment horizontal="center" vertical="center"/>
    </xf>
    <xf numFmtId="0" fontId="122" fillId="35" borderId="59" xfId="0" applyFont="1" applyFill="1" applyBorder="1" applyAlignment="1">
      <alignment horizontal="center" vertical="center"/>
    </xf>
    <xf numFmtId="0" fontId="122" fillId="35" borderId="23" xfId="0" applyFont="1" applyFill="1" applyBorder="1" applyAlignment="1">
      <alignment horizontal="center" vertical="center"/>
    </xf>
    <xf numFmtId="0" fontId="122" fillId="35" borderId="24" xfId="0" applyFont="1" applyFill="1" applyBorder="1" applyAlignment="1">
      <alignment horizontal="center" vertical="center"/>
    </xf>
    <xf numFmtId="0" fontId="122" fillId="35" borderId="60" xfId="0" applyFont="1" applyFill="1" applyBorder="1" applyAlignment="1">
      <alignment horizontal="center" vertical="center"/>
    </xf>
    <xf numFmtId="9" fontId="111" fillId="35" borderId="31" xfId="0" applyNumberFormat="1" applyFont="1" applyFill="1" applyBorder="1" applyAlignment="1">
      <alignment horizontal="center" vertical="center"/>
    </xf>
    <xf numFmtId="0" fontId="123" fillId="35" borderId="17" xfId="0" applyFont="1" applyFill="1" applyBorder="1" applyAlignment="1">
      <alignment horizontal="center" vertical="center"/>
    </xf>
    <xf numFmtId="0" fontId="123" fillId="35" borderId="18" xfId="0" applyFont="1" applyFill="1" applyBorder="1" applyAlignment="1">
      <alignment horizontal="center" vertical="center"/>
    </xf>
    <xf numFmtId="0" fontId="123" fillId="35" borderId="19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left" vertical="center" wrapText="1" indent="1"/>
    </xf>
    <xf numFmtId="0" fontId="38" fillId="10" borderId="18" xfId="0" applyFont="1" applyFill="1" applyBorder="1" applyAlignment="1">
      <alignment horizontal="left" vertical="center" wrapText="1" indent="1"/>
    </xf>
    <xf numFmtId="0" fontId="38" fillId="10" borderId="19" xfId="0" applyFont="1" applyFill="1" applyBorder="1" applyAlignment="1">
      <alignment horizontal="left" vertical="center" wrapText="1" indent="1"/>
    </xf>
    <xf numFmtId="0" fontId="30" fillId="34" borderId="17" xfId="0" applyFont="1" applyFill="1" applyBorder="1" applyAlignment="1">
      <alignment horizontal="left" vertical="center" wrapText="1" indent="1"/>
    </xf>
    <xf numFmtId="0" fontId="30" fillId="34" borderId="18" xfId="0" applyFont="1" applyFill="1" applyBorder="1" applyAlignment="1">
      <alignment horizontal="left" vertical="center" wrapText="1" indent="1"/>
    </xf>
    <xf numFmtId="0" fontId="30" fillId="34" borderId="19" xfId="0" applyFont="1" applyFill="1" applyBorder="1" applyAlignment="1">
      <alignment horizontal="left" vertical="center" wrapText="1" indent="1"/>
    </xf>
    <xf numFmtId="0" fontId="118" fillId="35" borderId="61" xfId="0" applyFont="1" applyFill="1" applyBorder="1" applyAlignment="1">
      <alignment horizontal="center" vertical="center"/>
    </xf>
    <xf numFmtId="0" fontId="118" fillId="35" borderId="51" xfId="0" applyFont="1" applyFill="1" applyBorder="1" applyAlignment="1">
      <alignment horizontal="center" vertical="center"/>
    </xf>
    <xf numFmtId="0" fontId="35" fillId="10" borderId="23" xfId="0" applyFont="1" applyFill="1" applyBorder="1" applyAlignment="1">
      <alignment horizontal="left" vertical="center" wrapText="1" indent="1"/>
    </xf>
    <xf numFmtId="0" fontId="35" fillId="10" borderId="24" xfId="0" applyFont="1" applyFill="1" applyBorder="1" applyAlignment="1">
      <alignment horizontal="left" vertical="center" wrapText="1" indent="1"/>
    </xf>
    <xf numFmtId="0" fontId="35" fillId="10" borderId="11" xfId="0" applyFont="1" applyFill="1" applyBorder="1" applyAlignment="1">
      <alignment horizontal="left" vertical="center" wrapText="1" indent="1"/>
    </xf>
    <xf numFmtId="0" fontId="106" fillId="34" borderId="33" xfId="0" applyFont="1" applyFill="1" applyBorder="1" applyAlignment="1">
      <alignment horizontal="left" vertical="center" wrapText="1"/>
    </xf>
    <xf numFmtId="0" fontId="106" fillId="34" borderId="31" xfId="0" applyFont="1" applyFill="1" applyBorder="1" applyAlignment="1">
      <alignment horizontal="left" vertical="center" wrapText="1"/>
    </xf>
    <xf numFmtId="0" fontId="106" fillId="35" borderId="17" xfId="0" applyFont="1" applyFill="1" applyBorder="1" applyAlignment="1">
      <alignment horizontal="left" vertical="center" wrapText="1"/>
    </xf>
    <xf numFmtId="0" fontId="106" fillId="35" borderId="19" xfId="0" applyFont="1" applyFill="1" applyBorder="1" applyAlignment="1">
      <alignment horizontal="left" vertical="center" wrapText="1"/>
    </xf>
    <xf numFmtId="0" fontId="106" fillId="34" borderId="18" xfId="0" applyFont="1" applyFill="1" applyBorder="1" applyAlignment="1">
      <alignment horizontal="center" vertical="center"/>
    </xf>
    <xf numFmtId="0" fontId="106" fillId="35" borderId="31" xfId="0" applyFont="1" applyFill="1" applyBorder="1" applyAlignment="1">
      <alignment horizontal="left" vertical="center" wrapText="1"/>
    </xf>
    <xf numFmtId="0" fontId="40" fillId="7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0" fontId="41" fillId="41" borderId="15" xfId="0" applyFont="1" applyFill="1" applyBorder="1" applyAlignment="1">
      <alignment horizontal="center" vertical="center" wrapText="1"/>
    </xf>
    <xf numFmtId="0" fontId="39" fillId="41" borderId="15" xfId="0" applyFont="1" applyFill="1" applyBorder="1" applyAlignment="1">
      <alignment horizontal="left" vertical="center" wrapText="1"/>
    </xf>
    <xf numFmtId="0" fontId="0" fillId="10" borderId="39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0" fontId="0" fillId="10" borderId="10" xfId="0" applyFont="1" applyFill="1" applyBorder="1" applyAlignment="1">
      <alignment horizontal="left" vertical="center" indent="1"/>
    </xf>
    <xf numFmtId="0" fontId="0" fillId="33" borderId="39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18" fillId="35" borderId="17" xfId="0" applyFont="1" applyFill="1" applyBorder="1" applyAlignment="1">
      <alignment horizontal="center" vertical="center"/>
    </xf>
    <xf numFmtId="0" fontId="118" fillId="35" borderId="18" xfId="0" applyFont="1" applyFill="1" applyBorder="1" applyAlignment="1">
      <alignment horizontal="center" vertical="center"/>
    </xf>
    <xf numFmtId="0" fontId="118" fillId="35" borderId="19" xfId="0" applyFont="1" applyFill="1" applyBorder="1" applyAlignment="1">
      <alignment horizontal="center" vertical="center"/>
    </xf>
    <xf numFmtId="0" fontId="108" fillId="35" borderId="20" xfId="0" applyFont="1" applyFill="1" applyBorder="1" applyAlignment="1">
      <alignment horizontal="center" vertical="center" wrapText="1"/>
    </xf>
    <xf numFmtId="0" fontId="108" fillId="35" borderId="2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left" vertical="center" indent="1"/>
    </xf>
    <xf numFmtId="0" fontId="0" fillId="33" borderId="63" xfId="0" applyFont="1" applyFill="1" applyBorder="1" applyAlignment="1">
      <alignment horizontal="left" vertical="center" indent="1"/>
    </xf>
    <xf numFmtId="0" fontId="0" fillId="33" borderId="64" xfId="0" applyFont="1" applyFill="1" applyBorder="1" applyAlignment="1">
      <alignment horizontal="left" vertical="center" indent="1"/>
    </xf>
    <xf numFmtId="0" fontId="0" fillId="33" borderId="65" xfId="0" applyFont="1" applyFill="1" applyBorder="1" applyAlignment="1">
      <alignment horizontal="lef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2215"/>
          <c:w val="0.4275"/>
          <c:h val="0.5492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92D050">
                <a:alpha val="57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processus'!$S$26:$S$34</c:f>
              <c:numCache>
                <c:ptCount val="9"/>
                <c:pt idx="0">
                  <c:v>0.8967355782608345</c:v>
                </c:pt>
                <c:pt idx="1">
                  <c:v>0.6154700538379252</c:v>
                </c:pt>
                <c:pt idx="2">
                  <c:v>0.7351586702153081</c:v>
                </c:pt>
                <c:pt idx="3">
                  <c:v>0.8276142374915393</c:v>
                </c:pt>
                <c:pt idx="4">
                  <c:v>0.543050087404306</c:v>
                </c:pt>
                <c:pt idx="5">
                  <c:v>0.6749999999999995</c:v>
                </c:pt>
                <c:pt idx="6">
                  <c:v>0.6790994448735803</c:v>
                </c:pt>
                <c:pt idx="7">
                  <c:v>0.5016611478423584</c:v>
                </c:pt>
                <c:pt idx="8">
                  <c:v>0.7920317428565078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processus'!$R$26:$R$34</c:f>
              <c:numCache>
                <c:ptCount val="9"/>
                <c:pt idx="0">
                  <c:v>0.675</c:v>
                </c:pt>
                <c:pt idx="1">
                  <c:v>0.5</c:v>
                </c:pt>
                <c:pt idx="2">
                  <c:v>0.525</c:v>
                </c:pt>
                <c:pt idx="3">
                  <c:v>0.7333333333333334</c:v>
                </c:pt>
                <c:pt idx="4">
                  <c:v>0.3666666666666667</c:v>
                </c:pt>
                <c:pt idx="5">
                  <c:v>0.625</c:v>
                </c:pt>
                <c:pt idx="6">
                  <c:v>0.55</c:v>
                </c:pt>
                <c:pt idx="7">
                  <c:v>0.25</c:v>
                </c:pt>
                <c:pt idx="8">
                  <c:v>0.6333333333333333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'4) Résultats approche processus'!$B$26:$D$34</c:f>
              <c:multiLvlStrCache>
                <c:ptCount val="9"/>
                <c:lvl>
                  <c:pt idx="0">
                    <c:v>Personnel</c:v>
                  </c:pt>
                  <c:pt idx="1">
                    <c:v>Intallations et condition ambiantes</c:v>
                  </c:pt>
                  <c:pt idx="2">
                    <c:v>Méthodes d'essai et d'étalonnage et validation de méthode</c:v>
                  </c:pt>
                  <c:pt idx="3">
                    <c:v>Equipement</c:v>
                  </c:pt>
                  <c:pt idx="4">
                    <c:v>Exigences spécifiques</c:v>
                  </c:pt>
                  <c:pt idx="5">
                    <c:v>Echantillonnage</c:v>
                  </c:pt>
                  <c:pt idx="6">
                    <c:v>Manutention des objets d'essai et d'étalonnage</c:v>
                  </c:pt>
                  <c:pt idx="7">
                    <c:v>Assurer la qualité des résultats d'essai et d'étalonnage</c:v>
                  </c:pt>
                  <c:pt idx="8">
                    <c:v>Rapport sur les résultats</c:v>
                  </c:pt>
                </c:lvl>
              </c:multiLvlStrCache>
            </c:multiLvlStrRef>
          </c:cat>
          <c:val>
            <c:numRef>
              <c:f>'4) Résultats approche processus'!$T$26:$T$34</c:f>
              <c:numCache>
                <c:ptCount val="9"/>
                <c:pt idx="0">
                  <c:v>0.4532644217391656</c:v>
                </c:pt>
                <c:pt idx="1">
                  <c:v>0.3845299461620748</c:v>
                </c:pt>
                <c:pt idx="2">
                  <c:v>0.3148413297846919</c:v>
                </c:pt>
                <c:pt idx="3">
                  <c:v>0.6390524291751275</c:v>
                </c:pt>
                <c:pt idx="4">
                  <c:v>0.19028324592902737</c:v>
                </c:pt>
                <c:pt idx="5">
                  <c:v>0.5750000000000005</c:v>
                </c:pt>
                <c:pt idx="6">
                  <c:v>0.4209005551264197</c:v>
                </c:pt>
                <c:pt idx="7">
                  <c:v>-0.0016611478423583792</c:v>
                </c:pt>
                <c:pt idx="8">
                  <c:v>0.4746349238101588</c:v>
                </c:pt>
              </c:numCache>
            </c:numRef>
          </c:val>
        </c:ser>
        <c:axId val="63198036"/>
        <c:axId val="31911413"/>
      </c:radarChart>
      <c:catAx>
        <c:axId val="63198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11413"/>
        <c:crosses val="autoZero"/>
        <c:auto val="0"/>
        <c:lblOffset val="100"/>
        <c:tickLblSkip val="1"/>
        <c:noMultiLvlLbl val="0"/>
      </c:catAx>
      <c:valAx>
        <c:axId val="319114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9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  <c:majorUnit val="0.2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5"/>
          <c:y val="0.17775"/>
          <c:w val="0.52075"/>
          <c:h val="0.6417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558ED5">
                <a:alpha val="37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processus'!$S$10:$S$24</c:f>
              <c:numCache>
                <c:ptCount val="15"/>
                <c:pt idx="0">
                  <c:v>0.9072750900686403</c:v>
                </c:pt>
                <c:pt idx="1">
                  <c:v>0.5978237188405563</c:v>
                </c:pt>
                <c:pt idx="2">
                  <c:v>0.47074271077563395</c:v>
                </c:pt>
                <c:pt idx="3">
                  <c:v>0.7166666666666665</c:v>
                </c:pt>
                <c:pt idx="4">
                  <c:v>0.6499999999999997</c:v>
                </c:pt>
                <c:pt idx="5">
                  <c:v>0.8857292598133458</c:v>
                </c:pt>
                <c:pt idx="6">
                  <c:v>0.6750000000000003</c:v>
                </c:pt>
                <c:pt idx="7">
                  <c:v>0.6154700538379252</c:v>
                </c:pt>
                <c:pt idx="8">
                  <c:v>0.5414854215512677</c:v>
                </c:pt>
                <c:pt idx="9">
                  <c:v>0.7500000000000001</c:v>
                </c:pt>
                <c:pt idx="10">
                  <c:v>0.7122281323269015</c:v>
                </c:pt>
                <c:pt idx="11">
                  <c:v>0.5957825127659933</c:v>
                </c:pt>
                <c:pt idx="12">
                  <c:v>0.7739417567353071</c:v>
                </c:pt>
                <c:pt idx="13">
                  <c:v>0.6241991706500681</c:v>
                </c:pt>
                <c:pt idx="14">
                  <c:v>0.7016611478423583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processus'!$R$10:$R$24</c:f>
              <c:numCache>
                <c:ptCount val="15"/>
                <c:pt idx="0">
                  <c:v>0.7</c:v>
                </c:pt>
                <c:pt idx="1">
                  <c:v>0.45000000000000007</c:v>
                </c:pt>
                <c:pt idx="2">
                  <c:v>0.375</c:v>
                </c:pt>
                <c:pt idx="3">
                  <c:v>0.55</c:v>
                </c:pt>
                <c:pt idx="4">
                  <c:v>0.55</c:v>
                </c:pt>
                <c:pt idx="5">
                  <c:v>0.6333333333333333</c:v>
                </c:pt>
                <c:pt idx="6">
                  <c:v>0.625</c:v>
                </c:pt>
                <c:pt idx="7">
                  <c:v>0.5</c:v>
                </c:pt>
                <c:pt idx="8">
                  <c:v>0.35000000000000003</c:v>
                </c:pt>
                <c:pt idx="9">
                  <c:v>0.65</c:v>
                </c:pt>
                <c:pt idx="10">
                  <c:v>0.425</c:v>
                </c:pt>
                <c:pt idx="11">
                  <c:v>0.42500000000000004</c:v>
                </c:pt>
                <c:pt idx="12">
                  <c:v>0.5666666666666667</c:v>
                </c:pt>
                <c:pt idx="13">
                  <c:v>0.35</c:v>
                </c:pt>
                <c:pt idx="14">
                  <c:v>0.45000000000000007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'4) Résultats approche processus'!$B$10:$D$24</c:f>
              <c:multiLvlStrCache>
                <c:ptCount val="15"/>
                <c:lvl>
                  <c:pt idx="0">
                    <c:v>Organisation</c:v>
                  </c:pt>
                  <c:pt idx="1">
                    <c:v>Système de management</c:v>
                  </c:pt>
                  <c:pt idx="2">
                    <c:v>Maîtrise de la documentation</c:v>
                  </c:pt>
                  <c:pt idx="3">
                    <c:v>Revue des demandes, A.O,contrats</c:v>
                  </c:pt>
                  <c:pt idx="4">
                    <c:v>Sous-traitance des essais et des étalonnage</c:v>
                  </c:pt>
                  <c:pt idx="5">
                    <c:v>Achats de services et de fournitures</c:v>
                  </c:pt>
                  <c:pt idx="6">
                    <c:v>Service au client</c:v>
                  </c:pt>
                  <c:pt idx="7">
                    <c:v>Réclamations</c:v>
                  </c:pt>
                  <c:pt idx="8">
                    <c:v>Maîtrise Tvx d'essai et/ou d'étalonnage NC</c:v>
                  </c:pt>
                  <c:pt idx="9">
                    <c:v>Amélioration</c:v>
                  </c:pt>
                  <c:pt idx="10">
                    <c:v>Actions correctives</c:v>
                  </c:pt>
                  <c:pt idx="11">
                    <c:v>Actions préventives</c:v>
                  </c:pt>
                  <c:pt idx="12">
                    <c:v>Maîtrise de enregistrements</c:v>
                  </c:pt>
                  <c:pt idx="13">
                    <c:v>Audits internes</c:v>
                  </c:pt>
                  <c:pt idx="14">
                    <c:v>Revues de direction</c:v>
                  </c:pt>
                </c:lvl>
              </c:multiLvlStrCache>
            </c:multiLvlStrRef>
          </c:cat>
          <c:val>
            <c:numRef>
              <c:f>'4) Résultats approche processus'!$T$10:$T$24</c:f>
              <c:numCache>
                <c:ptCount val="15"/>
                <c:pt idx="0">
                  <c:v>0.49272490993135964</c:v>
                </c:pt>
                <c:pt idx="1">
                  <c:v>0.30217628115944384</c:v>
                </c:pt>
                <c:pt idx="2">
                  <c:v>0.27925728922436605</c:v>
                </c:pt>
                <c:pt idx="3">
                  <c:v>0.38333333333333364</c:v>
                </c:pt>
                <c:pt idx="4">
                  <c:v>0.4500000000000004</c:v>
                </c:pt>
                <c:pt idx="5">
                  <c:v>0.3809374068533208</c:v>
                </c:pt>
                <c:pt idx="6">
                  <c:v>0.5749999999999997</c:v>
                </c:pt>
                <c:pt idx="7">
                  <c:v>0.3845299461620748</c:v>
                </c:pt>
                <c:pt idx="8">
                  <c:v>0.15851457844873243</c:v>
                </c:pt>
                <c:pt idx="9">
                  <c:v>0.5499999999999999</c:v>
                </c:pt>
                <c:pt idx="10">
                  <c:v>0.1377718676730984</c:v>
                </c:pt>
                <c:pt idx="11">
                  <c:v>0.25421748723400683</c:v>
                </c:pt>
                <c:pt idx="12">
                  <c:v>0.35939157659802623</c:v>
                </c:pt>
                <c:pt idx="13">
                  <c:v>0.07580082934993182</c:v>
                </c:pt>
                <c:pt idx="14">
                  <c:v>0.1983388521576418</c:v>
                </c:pt>
              </c:numCache>
            </c:numRef>
          </c:val>
        </c:ser>
        <c:axId val="18767262"/>
        <c:axId val="34687631"/>
      </c:radarChart>
      <c:catAx>
        <c:axId val="187672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87631"/>
        <c:crosses val="autoZero"/>
        <c:auto val="0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  <c:majorUnit val="0.25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173"/>
          <c:w val="0.53025"/>
          <c:h val="0.645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solidFill>
              <a:srgbClr val="953735">
                <a:alpha val="39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processus'!$S$48:$S$51</c:f>
              <c:numCache>
                <c:ptCount val="4"/>
                <c:pt idx="0">
                  <c:v>0.6921661607500745</c:v>
                </c:pt>
                <c:pt idx="1">
                  <c:v>0.5717396819046351</c:v>
                </c:pt>
                <c:pt idx="2">
                  <c:v>0.724164171634321</c:v>
                </c:pt>
                <c:pt idx="3">
                  <c:v>0.526454040794164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noFill/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DD080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processus'!$R$48:$R$51</c:f>
              <c:numCache>
                <c:ptCount val="4"/>
                <c:pt idx="0">
                  <c:v>0.5571428571428572</c:v>
                </c:pt>
                <c:pt idx="1">
                  <c:v>0.54</c:v>
                </c:pt>
                <c:pt idx="2">
                  <c:v>0.585</c:v>
                </c:pt>
                <c:pt idx="3">
                  <c:v>0.40909090909090906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approche processus'!$A$38:$A$41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approche processus'!$T$48:$T$51</c:f>
              <c:numCache>
                <c:ptCount val="4"/>
                <c:pt idx="0">
                  <c:v>0.4221195535356398</c:v>
                </c:pt>
                <c:pt idx="1">
                  <c:v>0.508260318095365</c:v>
                </c:pt>
                <c:pt idx="2">
                  <c:v>0.4458358283656789</c:v>
                </c:pt>
                <c:pt idx="3">
                  <c:v>0.29172777738765404</c:v>
                </c:pt>
              </c:numCache>
            </c:numRef>
          </c:val>
        </c:ser>
        <c:axId val="43753224"/>
        <c:axId val="58234697"/>
      </c:radarChart>
      <c:catAx>
        <c:axId val="437532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4697"/>
        <c:crosses val="autoZero"/>
        <c:auto val="0"/>
        <c:lblOffset val="100"/>
        <c:tickLblSkip val="1"/>
        <c:noMultiLvlLbl val="0"/>
      </c:catAx>
      <c:valAx>
        <c:axId val="58234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d''&#233;valuation 1'!A1" /><Relationship Id="rId2" Type="http://schemas.openxmlformats.org/officeDocument/2006/relationships/hyperlink" Target="#'6) Grille d''&#233;valuation 2'!A1" /><Relationship Id="rId3" Type="http://schemas.openxmlformats.org/officeDocument/2006/relationships/hyperlink" Target="#'1) Contexte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3) Grille d''&#233;valuation 1'!A26" /><Relationship Id="rId3" Type="http://schemas.openxmlformats.org/officeDocument/2006/relationships/hyperlink" Target="#'3) Grille d''&#233;valuation 1'!A58" /><Relationship Id="rId4" Type="http://schemas.openxmlformats.org/officeDocument/2006/relationships/hyperlink" Target="#'3) Grille d''&#233;valuation 1'!A79" /><Relationship Id="rId5" Type="http://schemas.openxmlformats.org/officeDocument/2006/relationships/hyperlink" Target="#'3) Grille d''&#233;valuation 1'!A42" /><Relationship Id="rId6" Type="http://schemas.openxmlformats.org/officeDocument/2006/relationships/hyperlink" Target="#'3) Grille d''&#233;valuation 1'!A1" /><Relationship Id="rId7" Type="http://schemas.openxmlformats.org/officeDocument/2006/relationships/hyperlink" Target="#'2) Choix de l''approche'!A1" /><Relationship Id="rId8" Type="http://schemas.openxmlformats.org/officeDocument/2006/relationships/hyperlink" Target="#'4) R&#233;sultats 1'!A1" /><Relationship Id="rId9" Type="http://schemas.openxmlformats.org/officeDocument/2006/relationships/hyperlink" Target="#'3) Grille d''&#233;valuation 1'!A1" /><Relationship Id="rId10" Type="http://schemas.openxmlformats.org/officeDocument/2006/relationships/hyperlink" Target="#'3) Grille d''&#233;valuation 1'!A1" /><Relationship Id="rId11" Type="http://schemas.openxmlformats.org/officeDocument/2006/relationships/hyperlink" Target="#'3) Grille d''&#233;valuation 1'!A1" /><Relationship Id="rId12" Type="http://schemas.openxmlformats.org/officeDocument/2006/relationships/hyperlink" Target="#'3) Grille d''&#233;valuation 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1'!A22" /><Relationship Id="rId2" Type="http://schemas.openxmlformats.org/officeDocument/2006/relationships/hyperlink" Target="#'4) R&#233;sultats 1'!A62" /><Relationship Id="rId3" Type="http://schemas.openxmlformats.org/officeDocument/2006/relationships/hyperlink" Target="#'4) R&#233;sultats 1'!A1" /><Relationship Id="rId4" Type="http://schemas.openxmlformats.org/officeDocument/2006/relationships/hyperlink" Target="#'5) Resultats graphiques 1'!A1" /><Relationship Id="rId5" Type="http://schemas.openxmlformats.org/officeDocument/2006/relationships/hyperlink" Target="#'3) Grille d''&#233;valuation 1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6) Grille d''&#233;valuation 2'!A33" /><Relationship Id="rId3" Type="http://schemas.openxmlformats.org/officeDocument/2006/relationships/hyperlink" Target="#'6) Grille d''&#233;valuation 2'!A80" /><Relationship Id="rId4" Type="http://schemas.openxmlformats.org/officeDocument/2006/relationships/hyperlink" Target="#'6) Grille d''&#233;valuation 2'!A1" /><Relationship Id="rId5" Type="http://schemas.openxmlformats.org/officeDocument/2006/relationships/hyperlink" Target="#'7) R&#233;sultats 2'!A1" /><Relationship Id="rId6" Type="http://schemas.openxmlformats.org/officeDocument/2006/relationships/hyperlink" Target="#'6) Grille d''&#233;valuation 2'!A1" /><Relationship Id="rId7" Type="http://schemas.openxmlformats.org/officeDocument/2006/relationships/hyperlink" Target="#'6) Grille d''&#233;valuation 2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7) R&#233;sultats 2'!A24" /><Relationship Id="rId2" Type="http://schemas.openxmlformats.org/officeDocument/2006/relationships/hyperlink" Target="#'7) R&#233;sultats 2'!A68" /><Relationship Id="rId3" Type="http://schemas.openxmlformats.org/officeDocument/2006/relationships/hyperlink" Target="#'7) R&#233;sultats 2'!A1" /><Relationship Id="rId4" Type="http://schemas.openxmlformats.org/officeDocument/2006/relationships/hyperlink" Target="#'8) Resultats graphiques 2'!A1" /><Relationship Id="rId5" Type="http://schemas.openxmlformats.org/officeDocument/2006/relationships/hyperlink" Target="#'6) Grille d''&#233;valuation 2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'1) Contex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19050</xdr:rowOff>
    </xdr:from>
    <xdr:to>
      <xdr:col>9</xdr:col>
      <xdr:colOff>742950</xdr:colOff>
      <xdr:row>12</xdr:row>
      <xdr:rowOff>171450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11887200" y="2733675"/>
          <a:ext cx="1504950" cy="895350"/>
        </a:xfrm>
        <a:prstGeom prst="rightArrow">
          <a:avLst>
            <a:gd name="adj" fmla="val 19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</xdr:colOff>
      <xdr:row>26</xdr:row>
      <xdr:rowOff>314325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87200" y="7343775"/>
          <a:ext cx="1543050" cy="971550"/>
        </a:xfrm>
        <a:prstGeom prst="rightArrow">
          <a:avLst>
            <a:gd name="adj" fmla="val 18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228600</xdr:rowOff>
    </xdr:from>
    <xdr:to>
      <xdr:col>2</xdr:col>
      <xdr:colOff>800100</xdr:colOff>
      <xdr:row>5</xdr:row>
      <xdr:rowOff>200025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1076325" y="1428750"/>
          <a:ext cx="2781300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4</xdr:col>
      <xdr:colOff>809625</xdr:colOff>
      <xdr:row>4</xdr:row>
      <xdr:rowOff>0</xdr:rowOff>
    </xdr:from>
    <xdr:to>
      <xdr:col>6</xdr:col>
      <xdr:colOff>800100</xdr:colOff>
      <xdr:row>5</xdr:row>
      <xdr:rowOff>209550</xdr:rowOff>
    </xdr:to>
    <xdr:sp>
      <xdr:nvSpPr>
        <xdr:cNvPr id="2" name="Rectangle à coins arrondis 2">
          <a:hlinkClick r:id="rId2"/>
        </xdr:cNvPr>
        <xdr:cNvSpPr>
          <a:spLocks/>
        </xdr:cNvSpPr>
      </xdr:nvSpPr>
      <xdr:spPr>
        <a:xfrm>
          <a:off x="7162800" y="1438275"/>
          <a:ext cx="2886075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Grille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chapitre
</a:t>
          </a:r>
        </a:p>
      </xdr:txBody>
    </xdr:sp>
    <xdr:clientData/>
  </xdr:twoCellAnchor>
  <xdr:twoCellAnchor>
    <xdr:from>
      <xdr:col>7</xdr:col>
      <xdr:colOff>400050</xdr:colOff>
      <xdr:row>2</xdr:row>
      <xdr:rowOff>161925</xdr:rowOff>
    </xdr:from>
    <xdr:to>
      <xdr:col>9</xdr:col>
      <xdr:colOff>371475</xdr:colOff>
      <xdr:row>5</xdr:row>
      <xdr:rowOff>19050</xdr:rowOff>
    </xdr:to>
    <xdr:sp>
      <xdr:nvSpPr>
        <xdr:cNvPr id="3" name="Flèche droite 3">
          <a:hlinkClick r:id="rId3"/>
        </xdr:cNvPr>
        <xdr:cNvSpPr>
          <a:spLocks/>
        </xdr:cNvSpPr>
      </xdr:nvSpPr>
      <xdr:spPr>
        <a:xfrm rot="10800000">
          <a:off x="12249150" y="866775"/>
          <a:ext cx="1371600" cy="809625"/>
        </a:xfrm>
        <a:prstGeom prst="rightArrow">
          <a:avLst>
            <a:gd name="adj" fmla="val 19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  <xdr:twoCellAnchor editAs="oneCell">
    <xdr:from>
      <xdr:col>1</xdr:col>
      <xdr:colOff>990600</xdr:colOff>
      <xdr:row>12</xdr:row>
      <xdr:rowOff>28575</xdr:rowOff>
    </xdr:from>
    <xdr:to>
      <xdr:col>6</xdr:col>
      <xdr:colOff>771525</xdr:colOff>
      <xdr:row>31</xdr:row>
      <xdr:rowOff>1419225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933700"/>
          <a:ext cx="80962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3</xdr:row>
      <xdr:rowOff>133350</xdr:rowOff>
    </xdr:from>
    <xdr:to>
      <xdr:col>4</xdr:col>
      <xdr:colOff>2019300</xdr:colOff>
      <xdr:row>16</xdr:row>
      <xdr:rowOff>333375</xdr:rowOff>
    </xdr:to>
    <xdr:pic>
      <xdr:nvPicPr>
        <xdr:cNvPr id="1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57300"/>
          <a:ext cx="732472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3876675</xdr:colOff>
      <xdr:row>6</xdr:row>
      <xdr:rowOff>352425</xdr:rowOff>
    </xdr:from>
    <xdr:to>
      <xdr:col>4</xdr:col>
      <xdr:colOff>561975</xdr:colOff>
      <xdr:row>14</xdr:row>
      <xdr:rowOff>314325</xdr:rowOff>
    </xdr:to>
    <xdr:sp>
      <xdr:nvSpPr>
        <xdr:cNvPr id="2" name=" 3"/>
        <xdr:cNvSpPr>
          <a:spLocks/>
        </xdr:cNvSpPr>
      </xdr:nvSpPr>
      <xdr:spPr>
        <a:xfrm>
          <a:off x="4362450" y="2733675"/>
          <a:ext cx="4381500" cy="3314700"/>
        </a:xfrm>
        <a:custGeom>
          <a:pathLst>
            <a:path h="3322040" w="4384406">
              <a:moveTo>
                <a:pt x="1372858" y="207434"/>
              </a:moveTo>
              <a:lnTo>
                <a:pt x="1450441" y="345073"/>
              </a:lnTo>
              <a:lnTo>
                <a:pt x="238553" y="238557"/>
              </a:lnTo>
              <a:lnTo>
                <a:pt x="4145847" y="3083485"/>
              </a:lnTo>
              <a:lnTo>
                <a:pt x="1450441" y="345073"/>
              </a:lnTo>
              <a:lnTo>
                <a:pt x="3593362" y="669757"/>
              </a:lnTo>
              <a:close/>
            </a:path>
          </a:pathLst>
        </a:custGeom>
        <a:solidFill>
          <a:srgbClr val="D8D3E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5305425</xdr:colOff>
      <xdr:row>6</xdr:row>
      <xdr:rowOff>66675</xdr:rowOff>
    </xdr:from>
    <xdr:to>
      <xdr:col>3</xdr:col>
      <xdr:colOff>419100</xdr:colOff>
      <xdr:row>7</xdr:row>
      <xdr:rowOff>419100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5791200" y="2447925"/>
          <a:ext cx="1428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Pilotage
</a:t>
          </a:r>
          <a:r>
            <a:rPr lang="en-US" cap="none" sz="1200" b="0" i="0" u="none" baseline="0">
              <a:solidFill>
                <a:srgbClr val="FFFFFF"/>
              </a:solidFill>
            </a:rPr>
            <a:t>(Responsabilité
</a:t>
          </a:r>
          <a:r>
            <a:rPr lang="en-US" cap="none" sz="1200" b="0" i="0" u="none" baseline="0">
              <a:solidFill>
                <a:srgbClr val="FFFFFF"/>
              </a:solidFill>
            </a:rPr>
            <a:t>de la direction)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5295900</xdr:colOff>
      <xdr:row>13</xdr:row>
      <xdr:rowOff>123825</xdr:rowOff>
    </xdr:from>
    <xdr:to>
      <xdr:col>3</xdr:col>
      <xdr:colOff>438150</xdr:colOff>
      <xdr:row>15</xdr:row>
      <xdr:rowOff>47625</xdr:rowOff>
    </xdr:to>
    <xdr:sp>
      <xdr:nvSpPr>
        <xdr:cNvPr id="4" name="Rectangle 5">
          <a:hlinkClick r:id="rId3"/>
        </xdr:cNvPr>
        <xdr:cNvSpPr>
          <a:spLocks/>
        </xdr:cNvSpPr>
      </xdr:nvSpPr>
      <xdr:spPr>
        <a:xfrm>
          <a:off x="5781675" y="5438775"/>
          <a:ext cx="1457325" cy="7620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Réalisation
</a:t>
          </a:r>
          <a:r>
            <a:rPr lang="en-US" cap="none" sz="1200" b="0" i="0" u="none" baseline="0">
              <a:solidFill>
                <a:srgbClr val="FFFFFF"/>
              </a:solidFill>
            </a:rPr>
            <a:t>(Essais, mesures, étalonnages</a:t>
          </a:r>
          <a:r>
            <a:rPr lang="en-US" cap="none" sz="1100" b="0" i="0" u="none" baseline="0">
              <a:solidFill>
                <a:srgbClr val="FFFFFF"/>
              </a:solidFill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514350</xdr:colOff>
      <xdr:row>9</xdr:row>
      <xdr:rowOff>76200</xdr:rowOff>
    </xdr:from>
    <xdr:to>
      <xdr:col>4</xdr:col>
      <xdr:colOff>514350</xdr:colOff>
      <xdr:row>11</xdr:row>
      <xdr:rowOff>180975</xdr:rowOff>
    </xdr:to>
    <xdr:sp>
      <xdr:nvSpPr>
        <xdr:cNvPr id="5" name="Rectangle 6">
          <a:hlinkClick r:id="rId4"/>
        </xdr:cNvPr>
        <xdr:cNvSpPr>
          <a:spLocks/>
        </xdr:cNvSpPr>
      </xdr:nvSpPr>
      <xdr:spPr>
        <a:xfrm flipH="1">
          <a:off x="7315200" y="3714750"/>
          <a:ext cx="1381125" cy="9429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Qualité
</a:t>
          </a:r>
          <a:r>
            <a:rPr lang="en-US" cap="none" sz="1200" b="0" i="0" u="none" baseline="0">
              <a:solidFill>
                <a:srgbClr val="FFFFFF"/>
              </a:solidFill>
            </a:rPr>
            <a:t>(Analyses de données, améliorations et audit)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3552825</xdr:colOff>
      <xdr:row>9</xdr:row>
      <xdr:rowOff>85725</xdr:rowOff>
    </xdr:from>
    <xdr:to>
      <xdr:col>1</xdr:col>
      <xdr:colOff>4933950</xdr:colOff>
      <xdr:row>11</xdr:row>
      <xdr:rowOff>180975</xdr:rowOff>
    </xdr:to>
    <xdr:sp>
      <xdr:nvSpPr>
        <xdr:cNvPr id="6" name="Rectangle 7">
          <a:hlinkClick r:id="rId5"/>
        </xdr:cNvPr>
        <xdr:cNvSpPr>
          <a:spLocks/>
        </xdr:cNvSpPr>
      </xdr:nvSpPr>
      <xdr:spPr>
        <a:xfrm flipH="1">
          <a:off x="4038600" y="3724275"/>
          <a:ext cx="1381125" cy="933450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d'Organisation
</a:t>
          </a:r>
          <a:r>
            <a:rPr lang="en-US" cap="none" sz="1100" b="0" i="0" u="none" baseline="0">
              <a:solidFill>
                <a:srgbClr val="FFFFFF"/>
              </a:solidFill>
            </a:rPr>
            <a:t>(Management
</a:t>
          </a:r>
          <a:r>
            <a:rPr lang="en-US" cap="none" sz="1100" b="0" i="0" u="none" baseline="0">
              <a:solidFill>
                <a:srgbClr val="FFFFFF"/>
              </a:solidFill>
            </a:rPr>
            <a:t> des informations, des compétences,</a:t>
          </a:r>
          <a:r>
            <a:rPr lang="en-US" cap="none" sz="1100" b="0" i="0" u="none" baseline="0">
              <a:solidFill>
                <a:srgbClr val="FFFFFF"/>
              </a:solidFill>
            </a:rPr>
            <a:t> etc)</a:t>
          </a:r>
        </a:p>
      </xdr:txBody>
    </xdr:sp>
    <xdr:clientData/>
  </xdr:twoCellAnchor>
  <xdr:twoCellAnchor>
    <xdr:from>
      <xdr:col>1</xdr:col>
      <xdr:colOff>1181100</xdr:colOff>
      <xdr:row>75</xdr:row>
      <xdr:rowOff>114300</xdr:rowOff>
    </xdr:from>
    <xdr:to>
      <xdr:col>1</xdr:col>
      <xdr:colOff>2466975</xdr:colOff>
      <xdr:row>78</xdr:row>
      <xdr:rowOff>342900</xdr:rowOff>
    </xdr:to>
    <xdr:sp>
      <xdr:nvSpPr>
        <xdr:cNvPr id="7" name="Flèche droite 9">
          <a:hlinkClick r:id="rId6"/>
        </xdr:cNvPr>
        <xdr:cNvSpPr>
          <a:spLocks/>
        </xdr:cNvSpPr>
      </xdr:nvSpPr>
      <xdr:spPr>
        <a:xfrm rot="16200000">
          <a:off x="1666875" y="33670875"/>
          <a:ext cx="1285875" cy="1485900"/>
        </a:xfrm>
        <a:prstGeom prst="rightArrow">
          <a:avLst>
            <a:gd name="adj" fmla="val 6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6</xdr:col>
      <xdr:colOff>647700</xdr:colOff>
      <xdr:row>3</xdr:row>
      <xdr:rowOff>295275</xdr:rowOff>
    </xdr:from>
    <xdr:to>
      <xdr:col>7</xdr:col>
      <xdr:colOff>1162050</xdr:colOff>
      <xdr:row>6</xdr:row>
      <xdr:rowOff>371475</xdr:rowOff>
    </xdr:to>
    <xdr:sp>
      <xdr:nvSpPr>
        <xdr:cNvPr id="8" name="Flèche droite 10">
          <a:hlinkClick r:id="rId7"/>
        </xdr:cNvPr>
        <xdr:cNvSpPr>
          <a:spLocks/>
        </xdr:cNvSpPr>
      </xdr:nvSpPr>
      <xdr:spPr>
        <a:xfrm rot="10800000">
          <a:off x="13763625" y="1419225"/>
          <a:ext cx="2133600" cy="1333500"/>
        </a:xfrm>
        <a:prstGeom prst="rightArrow">
          <a:avLst>
            <a:gd name="adj" fmla="val 184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4</xdr:col>
      <xdr:colOff>704850</xdr:colOff>
      <xdr:row>75</xdr:row>
      <xdr:rowOff>180975</xdr:rowOff>
    </xdr:from>
    <xdr:to>
      <xdr:col>5</xdr:col>
      <xdr:colOff>742950</xdr:colOff>
      <xdr:row>78</xdr:row>
      <xdr:rowOff>190500</xdr:rowOff>
    </xdr:to>
    <xdr:sp>
      <xdr:nvSpPr>
        <xdr:cNvPr id="9" name="Flèche droite 11">
          <a:hlinkClick r:id="rId8"/>
        </xdr:cNvPr>
        <xdr:cNvSpPr>
          <a:spLocks/>
        </xdr:cNvSpPr>
      </xdr:nvSpPr>
      <xdr:spPr>
        <a:xfrm>
          <a:off x="8886825" y="33737550"/>
          <a:ext cx="2524125" cy="1266825"/>
        </a:xfrm>
        <a:prstGeom prst="rightArrow">
          <a:avLst>
            <a:gd name="adj" fmla="val 247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3924300</xdr:colOff>
      <xdr:row>18</xdr:row>
      <xdr:rowOff>161925</xdr:rowOff>
    </xdr:from>
    <xdr:to>
      <xdr:col>1</xdr:col>
      <xdr:colOff>5229225</xdr:colOff>
      <xdr:row>18</xdr:row>
      <xdr:rowOff>400050</xdr:rowOff>
    </xdr:to>
    <xdr:sp>
      <xdr:nvSpPr>
        <xdr:cNvPr id="10" name="Rectangle 13">
          <a:hlinkClick r:id="rId9"/>
        </xdr:cNvPr>
        <xdr:cNvSpPr>
          <a:spLocks/>
        </xdr:cNvSpPr>
      </xdr:nvSpPr>
      <xdr:spPr>
        <a:xfrm>
          <a:off x="4410075" y="757237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26</xdr:row>
      <xdr:rowOff>180975</xdr:rowOff>
    </xdr:from>
    <xdr:to>
      <xdr:col>1</xdr:col>
      <xdr:colOff>5257800</xdr:colOff>
      <xdr:row>26</xdr:row>
      <xdr:rowOff>409575</xdr:rowOff>
    </xdr:to>
    <xdr:sp>
      <xdr:nvSpPr>
        <xdr:cNvPr id="11" name="Rectangle 17">
          <a:hlinkClick r:id="rId10"/>
        </xdr:cNvPr>
        <xdr:cNvSpPr>
          <a:spLocks/>
        </xdr:cNvSpPr>
      </xdr:nvSpPr>
      <xdr:spPr>
        <a:xfrm>
          <a:off x="4438650" y="11134725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42</xdr:row>
      <xdr:rowOff>180975</xdr:rowOff>
    </xdr:from>
    <xdr:to>
      <xdr:col>1</xdr:col>
      <xdr:colOff>5248275</xdr:colOff>
      <xdr:row>42</xdr:row>
      <xdr:rowOff>409575</xdr:rowOff>
    </xdr:to>
    <xdr:sp>
      <xdr:nvSpPr>
        <xdr:cNvPr id="12" name="Rectangle 18">
          <a:hlinkClick r:id="rId11"/>
        </xdr:cNvPr>
        <xdr:cNvSpPr>
          <a:spLocks/>
        </xdr:cNvSpPr>
      </xdr:nvSpPr>
      <xdr:spPr>
        <a:xfrm>
          <a:off x="4429125" y="18040350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63</xdr:row>
      <xdr:rowOff>209550</xdr:rowOff>
    </xdr:from>
    <xdr:to>
      <xdr:col>1</xdr:col>
      <xdr:colOff>5248275</xdr:colOff>
      <xdr:row>63</xdr:row>
      <xdr:rowOff>447675</xdr:rowOff>
    </xdr:to>
    <xdr:sp>
      <xdr:nvSpPr>
        <xdr:cNvPr id="13" name="Rectangle 19">
          <a:hlinkClick r:id="rId12"/>
        </xdr:cNvPr>
        <xdr:cNvSpPr>
          <a:spLocks/>
        </xdr:cNvSpPr>
      </xdr:nvSpPr>
      <xdr:spPr>
        <a:xfrm>
          <a:off x="4429125" y="2839402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4582775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4582775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4582775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4573250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4582775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4582775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4582775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4582775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34207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2496800" y="10115550"/>
          <a:ext cx="10210800" cy="828675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1428750</xdr:colOff>
      <xdr:row>3</xdr:row>
      <xdr:rowOff>47625</xdr:rowOff>
    </xdr:from>
    <xdr:to>
      <xdr:col>1</xdr:col>
      <xdr:colOff>1304925</xdr:colOff>
      <xdr:row>4</xdr:row>
      <xdr:rowOff>200025</xdr:rowOff>
    </xdr:to>
    <xdr:sp>
      <xdr:nvSpPr>
        <xdr:cNvPr id="31" name="Rectangle 76">
          <a:hlinkClick r:id="rId1"/>
        </xdr:cNvPr>
        <xdr:cNvSpPr>
          <a:spLocks/>
        </xdr:cNvSpPr>
      </xdr:nvSpPr>
      <xdr:spPr>
        <a:xfrm>
          <a:off x="1428750" y="876300"/>
          <a:ext cx="16859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1133475</xdr:colOff>
      <xdr:row>3</xdr:row>
      <xdr:rowOff>19050</xdr:rowOff>
    </xdr:from>
    <xdr:to>
      <xdr:col>3</xdr:col>
      <xdr:colOff>790575</xdr:colOff>
      <xdr:row>4</xdr:row>
      <xdr:rowOff>171450</xdr:rowOff>
    </xdr:to>
    <xdr:sp>
      <xdr:nvSpPr>
        <xdr:cNvPr id="32" name="Rectangle 78">
          <a:hlinkClick r:id="rId2"/>
        </xdr:cNvPr>
        <xdr:cNvSpPr>
          <a:spLocks/>
        </xdr:cNvSpPr>
      </xdr:nvSpPr>
      <xdr:spPr>
        <a:xfrm>
          <a:off x="5734050" y="847725"/>
          <a:ext cx="16192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3420725" y="132873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496800" y="13658850"/>
          <a:ext cx="10210800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428625</xdr:colOff>
      <xdr:row>47</xdr:row>
      <xdr:rowOff>19050</xdr:rowOff>
    </xdr:from>
    <xdr:to>
      <xdr:col>0</xdr:col>
      <xdr:colOff>1409700</xdr:colOff>
      <xdr:row>53</xdr:row>
      <xdr:rowOff>152400</xdr:rowOff>
    </xdr:to>
    <xdr:sp>
      <xdr:nvSpPr>
        <xdr:cNvPr id="35" name="Flèche droite 88">
          <a:hlinkClick r:id="rId3"/>
        </xdr:cNvPr>
        <xdr:cNvSpPr>
          <a:spLocks/>
        </xdr:cNvSpPr>
      </xdr:nvSpPr>
      <xdr:spPr>
        <a:xfrm rot="16200000">
          <a:off x="428625" y="12230100"/>
          <a:ext cx="981075" cy="1447800"/>
        </a:xfrm>
        <a:prstGeom prst="rightArrow">
          <a:avLst>
            <a:gd name="adj" fmla="val 16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2</xdr:col>
      <xdr:colOff>0</xdr:colOff>
      <xdr:row>49</xdr:row>
      <xdr:rowOff>85725</xdr:rowOff>
    </xdr:from>
    <xdr:to>
      <xdr:col>2</xdr:col>
      <xdr:colOff>1676400</xdr:colOff>
      <xdr:row>53</xdr:row>
      <xdr:rowOff>133350</xdr:rowOff>
    </xdr:to>
    <xdr:sp>
      <xdr:nvSpPr>
        <xdr:cNvPr id="36" name="Flèche droite 89">
          <a:hlinkClick r:id="rId4"/>
        </xdr:cNvPr>
        <xdr:cNvSpPr>
          <a:spLocks/>
        </xdr:cNvSpPr>
      </xdr:nvSpPr>
      <xdr:spPr>
        <a:xfrm>
          <a:off x="4600575" y="127920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781050</xdr:colOff>
      <xdr:row>2</xdr:row>
      <xdr:rowOff>57150</xdr:rowOff>
    </xdr:from>
    <xdr:to>
      <xdr:col>5</xdr:col>
      <xdr:colOff>2857500</xdr:colOff>
      <xdr:row>5</xdr:row>
      <xdr:rowOff>104775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9677400" y="638175"/>
          <a:ext cx="2076450" cy="866775"/>
        </a:xfrm>
        <a:prstGeom prst="rightArrow">
          <a:avLst>
            <a:gd name="adj" fmla="val 29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processus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3</xdr:row>
      <xdr:rowOff>257175</xdr:rowOff>
    </xdr:from>
    <xdr:to>
      <xdr:col>9</xdr:col>
      <xdr:colOff>76200</xdr:colOff>
      <xdr:row>6</xdr:row>
      <xdr:rowOff>257175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 rot="10800000">
          <a:off x="14363700" y="1381125"/>
          <a:ext cx="2524125" cy="1257300"/>
        </a:xfrm>
        <a:prstGeom prst="rightArrow">
          <a:avLst>
            <a:gd name="adj" fmla="val 248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1</xdr:col>
      <xdr:colOff>3971925</xdr:colOff>
      <xdr:row>5</xdr:row>
      <xdr:rowOff>371475</xdr:rowOff>
    </xdr:from>
    <xdr:to>
      <xdr:col>4</xdr:col>
      <xdr:colOff>866775</xdr:colOff>
      <xdr:row>7</xdr:row>
      <xdr:rowOff>381000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4457700" y="2333625"/>
          <a:ext cx="4324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4:
</a:t>
          </a:r>
          <a:r>
            <a:rPr lang="en-US" cap="none" sz="2000" b="0" i="0" u="none" baseline="0">
              <a:solidFill>
                <a:srgbClr val="FFFFFF"/>
              </a:solidFill>
            </a:rPr>
            <a:t>Exigences relatives au management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4181475</xdr:colOff>
      <xdr:row>7</xdr:row>
      <xdr:rowOff>2085975</xdr:rowOff>
    </xdr:from>
    <xdr:to>
      <xdr:col>4</xdr:col>
      <xdr:colOff>647700</xdr:colOff>
      <xdr:row>7</xdr:row>
      <xdr:rowOff>2981325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4667250" y="4886325"/>
          <a:ext cx="3895725" cy="895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5:
</a:t>
          </a:r>
          <a:r>
            <a:rPr lang="en-US" cap="none" sz="2000" b="0" i="0" u="none" baseline="0">
              <a:solidFill>
                <a:srgbClr val="FFFFFF"/>
              </a:solidFill>
            </a:rPr>
            <a:t>Exigences techniques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295275</xdr:colOff>
      <xdr:row>7</xdr:row>
      <xdr:rowOff>419100</xdr:rowOff>
    </xdr:from>
    <xdr:to>
      <xdr:col>3</xdr:col>
      <xdr:colOff>304800</xdr:colOff>
      <xdr:row>7</xdr:row>
      <xdr:rowOff>1962150</xdr:rowOff>
    </xdr:to>
    <xdr:sp>
      <xdr:nvSpPr>
        <xdr:cNvPr id="4" name="Connecteur droit avec flèche 6"/>
        <xdr:cNvSpPr>
          <a:spLocks/>
        </xdr:cNvSpPr>
      </xdr:nvSpPr>
      <xdr:spPr>
        <a:xfrm rot="5400000">
          <a:off x="6829425" y="3219450"/>
          <a:ext cx="9525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92</xdr:row>
      <xdr:rowOff>219075</xdr:rowOff>
    </xdr:from>
    <xdr:to>
      <xdr:col>1</xdr:col>
      <xdr:colOff>1409700</xdr:colOff>
      <xdr:row>98</xdr:row>
      <xdr:rowOff>238125</xdr:rowOff>
    </xdr:to>
    <xdr:sp>
      <xdr:nvSpPr>
        <xdr:cNvPr id="5" name="Flèche droite 7">
          <a:hlinkClick r:id="rId4"/>
        </xdr:cNvPr>
        <xdr:cNvSpPr>
          <a:spLocks/>
        </xdr:cNvSpPr>
      </xdr:nvSpPr>
      <xdr:spPr>
        <a:xfrm rot="16200000">
          <a:off x="628650" y="43005375"/>
          <a:ext cx="1266825" cy="2533650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2533650</xdr:colOff>
      <xdr:row>94</xdr:row>
      <xdr:rowOff>219075</xdr:rowOff>
    </xdr:from>
    <xdr:to>
      <xdr:col>1</xdr:col>
      <xdr:colOff>4705350</xdr:colOff>
      <xdr:row>97</xdr:row>
      <xdr:rowOff>228600</xdr:rowOff>
    </xdr:to>
    <xdr:sp>
      <xdr:nvSpPr>
        <xdr:cNvPr id="6" name="Flèche droite 8">
          <a:hlinkClick r:id="rId5"/>
        </xdr:cNvPr>
        <xdr:cNvSpPr>
          <a:spLocks/>
        </xdr:cNvSpPr>
      </xdr:nvSpPr>
      <xdr:spPr>
        <a:xfrm>
          <a:off x="3019425" y="43843575"/>
          <a:ext cx="2171700" cy="1266825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2876550</xdr:colOff>
      <xdr:row>13</xdr:row>
      <xdr:rowOff>76200</xdr:rowOff>
    </xdr:from>
    <xdr:to>
      <xdr:col>1</xdr:col>
      <xdr:colOff>4229100</xdr:colOff>
      <xdr:row>13</xdr:row>
      <xdr:rowOff>342900</xdr:rowOff>
    </xdr:to>
    <xdr:sp>
      <xdr:nvSpPr>
        <xdr:cNvPr id="7" name="Rectangle 9">
          <a:hlinkClick r:id="rId6"/>
        </xdr:cNvPr>
        <xdr:cNvSpPr>
          <a:spLocks/>
        </xdr:cNvSpPr>
      </xdr:nvSpPr>
      <xdr:spPr>
        <a:xfrm flipH="1">
          <a:off x="3362325" y="81153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2895600</xdr:colOff>
      <xdr:row>61</xdr:row>
      <xdr:rowOff>76200</xdr:rowOff>
    </xdr:from>
    <xdr:to>
      <xdr:col>1</xdr:col>
      <xdr:colOff>4248150</xdr:colOff>
      <xdr:row>61</xdr:row>
      <xdr:rowOff>342900</xdr:rowOff>
    </xdr:to>
    <xdr:sp>
      <xdr:nvSpPr>
        <xdr:cNvPr id="8" name="Rectangle 11">
          <a:hlinkClick r:id="rId7"/>
        </xdr:cNvPr>
        <xdr:cNvSpPr>
          <a:spLocks/>
        </xdr:cNvSpPr>
      </xdr:nvSpPr>
      <xdr:spPr>
        <a:xfrm flipH="1">
          <a:off x="3381375" y="285750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7868900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7868900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7868900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7868900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7868900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7859375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7868900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7868900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7868900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7868900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62782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5354300" y="10077450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2438400</xdr:colOff>
      <xdr:row>3</xdr:row>
      <xdr:rowOff>0</xdr:rowOff>
    </xdr:from>
    <xdr:to>
      <xdr:col>1</xdr:col>
      <xdr:colOff>1266825</xdr:colOff>
      <xdr:row>4</xdr:row>
      <xdr:rowOff>152400</xdr:rowOff>
    </xdr:to>
    <xdr:sp>
      <xdr:nvSpPr>
        <xdr:cNvPr id="31" name="Rectangle 31">
          <a:hlinkClick r:id="rId1"/>
        </xdr:cNvPr>
        <xdr:cNvSpPr>
          <a:spLocks/>
        </xdr:cNvSpPr>
      </xdr:nvSpPr>
      <xdr:spPr>
        <a:xfrm>
          <a:off x="2438400" y="828675"/>
          <a:ext cx="205740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3</xdr:row>
      <xdr:rowOff>9525</xdr:rowOff>
    </xdr:from>
    <xdr:to>
      <xdr:col>3</xdr:col>
      <xdr:colOff>295275</xdr:colOff>
      <xdr:row>4</xdr:row>
      <xdr:rowOff>161925</xdr:rowOff>
    </xdr:to>
    <xdr:sp>
      <xdr:nvSpPr>
        <xdr:cNvPr id="32" name="Rectangle 32">
          <a:hlinkClick r:id="rId2"/>
        </xdr:cNvPr>
        <xdr:cNvSpPr>
          <a:spLocks/>
        </xdr:cNvSpPr>
      </xdr:nvSpPr>
      <xdr:spPr>
        <a:xfrm>
          <a:off x="6219825" y="838200"/>
          <a:ext cx="20288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6278225" y="13068300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5354300" y="13439775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1981200</xdr:colOff>
      <xdr:row>57</xdr:row>
      <xdr:rowOff>95250</xdr:rowOff>
    </xdr:from>
    <xdr:to>
      <xdr:col>0</xdr:col>
      <xdr:colOff>3190875</xdr:colOff>
      <xdr:row>65</xdr:row>
      <xdr:rowOff>19050</xdr:rowOff>
    </xdr:to>
    <xdr:sp>
      <xdr:nvSpPr>
        <xdr:cNvPr id="35" name="Flèche droite 35">
          <a:hlinkClick r:id="rId3"/>
        </xdr:cNvPr>
        <xdr:cNvSpPr>
          <a:spLocks/>
        </xdr:cNvSpPr>
      </xdr:nvSpPr>
      <xdr:spPr>
        <a:xfrm rot="16200000">
          <a:off x="1981200" y="14049375"/>
          <a:ext cx="1209675" cy="1219200"/>
        </a:xfrm>
        <a:prstGeom prst="rightArrow">
          <a:avLst>
            <a:gd name="adj" fmla="val 52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838200</xdr:colOff>
      <xdr:row>59</xdr:row>
      <xdr:rowOff>152400</xdr:rowOff>
    </xdr:from>
    <xdr:to>
      <xdr:col>1</xdr:col>
      <xdr:colOff>2076450</xdr:colOff>
      <xdr:row>65</xdr:row>
      <xdr:rowOff>47625</xdr:rowOff>
    </xdr:to>
    <xdr:sp>
      <xdr:nvSpPr>
        <xdr:cNvPr id="36" name="Flèche droite 36">
          <a:hlinkClick r:id="rId4"/>
        </xdr:cNvPr>
        <xdr:cNvSpPr>
          <a:spLocks/>
        </xdr:cNvSpPr>
      </xdr:nvSpPr>
      <xdr:spPr>
        <a:xfrm>
          <a:off x="4067175" y="14430375"/>
          <a:ext cx="1238250" cy="866775"/>
        </a:xfrm>
        <a:prstGeom prst="rightArrow">
          <a:avLst>
            <a:gd name="adj" fmla="val 14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1266825</xdr:colOff>
      <xdr:row>2</xdr:row>
      <xdr:rowOff>123825</xdr:rowOff>
    </xdr:from>
    <xdr:to>
      <xdr:col>5</xdr:col>
      <xdr:colOff>2943225</xdr:colOff>
      <xdr:row>5</xdr:row>
      <xdr:rowOff>171450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12744450" y="704850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chapitre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20</xdr:row>
      <xdr:rowOff>76200</xdr:rowOff>
    </xdr:from>
    <xdr:to>
      <xdr:col>18</xdr:col>
      <xdr:colOff>981075</xdr:colOff>
      <xdr:row>45</xdr:row>
      <xdr:rowOff>66675</xdr:rowOff>
    </xdr:to>
    <xdr:graphicFrame>
      <xdr:nvGraphicFramePr>
        <xdr:cNvPr id="1" name="Graphique 5"/>
        <xdr:cNvGraphicFramePr/>
      </xdr:nvGraphicFramePr>
      <xdr:xfrm>
        <a:off x="6648450" y="4114800"/>
        <a:ext cx="4943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66675</xdr:rowOff>
    </xdr:from>
    <xdr:to>
      <xdr:col>7</xdr:col>
      <xdr:colOff>495300</xdr:colOff>
      <xdr:row>45</xdr:row>
      <xdr:rowOff>85725</xdr:rowOff>
    </xdr:to>
    <xdr:graphicFrame>
      <xdr:nvGraphicFramePr>
        <xdr:cNvPr id="2" name="Graphique 4"/>
        <xdr:cNvGraphicFramePr/>
      </xdr:nvGraphicFramePr>
      <xdr:xfrm>
        <a:off x="28575" y="4105275"/>
        <a:ext cx="47625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</xdr:row>
      <xdr:rowOff>123825</xdr:rowOff>
    </xdr:from>
    <xdr:to>
      <xdr:col>6</xdr:col>
      <xdr:colOff>476250</xdr:colOff>
      <xdr:row>17</xdr:row>
      <xdr:rowOff>161925</xdr:rowOff>
    </xdr:to>
    <xdr:graphicFrame>
      <xdr:nvGraphicFramePr>
        <xdr:cNvPr id="3" name="Graphique 6"/>
        <xdr:cNvGraphicFramePr/>
      </xdr:nvGraphicFramePr>
      <xdr:xfrm>
        <a:off x="9525" y="381000"/>
        <a:ext cx="385762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1</xdr:row>
      <xdr:rowOff>123825</xdr:rowOff>
    </xdr:from>
    <xdr:to>
      <xdr:col>4</xdr:col>
      <xdr:colOff>314325</xdr:colOff>
      <xdr:row>1</xdr:row>
      <xdr:rowOff>295275</xdr:rowOff>
    </xdr:to>
    <xdr:sp>
      <xdr:nvSpPr>
        <xdr:cNvPr id="4" name="Rectangle 31"/>
        <xdr:cNvSpPr>
          <a:spLocks/>
        </xdr:cNvSpPr>
      </xdr:nvSpPr>
      <xdr:spPr>
        <a:xfrm>
          <a:off x="1190625" y="381000"/>
          <a:ext cx="14287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Approche processus</a:t>
          </a:r>
        </a:p>
      </xdr:txBody>
    </xdr:sp>
    <xdr:clientData/>
  </xdr:twoCellAnchor>
  <xdr:twoCellAnchor editAs="oneCell">
    <xdr:from>
      <xdr:col>12</xdr:col>
      <xdr:colOff>323850</xdr:colOff>
      <xdr:row>1</xdr:row>
      <xdr:rowOff>114300</xdr:rowOff>
    </xdr:from>
    <xdr:to>
      <xdr:col>18</xdr:col>
      <xdr:colOff>971550</xdr:colOff>
      <xdr:row>17</xdr:row>
      <xdr:rowOff>152400</xdr:rowOff>
    </xdr:to>
    <xdr:pic>
      <xdr:nvPicPr>
        <xdr:cNvPr id="5" name="Image 20" descr="Sans titr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371475"/>
          <a:ext cx="37528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20</xdr:row>
      <xdr:rowOff>161925</xdr:rowOff>
    </xdr:from>
    <xdr:to>
      <xdr:col>6</xdr:col>
      <xdr:colOff>19050</xdr:colOff>
      <xdr:row>22</xdr:row>
      <xdr:rowOff>66675</xdr:rowOff>
    </xdr:to>
    <xdr:sp>
      <xdr:nvSpPr>
        <xdr:cNvPr id="6" name="Rectangle 8"/>
        <xdr:cNvSpPr>
          <a:spLocks/>
        </xdr:cNvSpPr>
      </xdr:nvSpPr>
      <xdr:spPr>
        <a:xfrm>
          <a:off x="1181100" y="4200525"/>
          <a:ext cx="2228850" cy="2286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Chapitre</a:t>
          </a:r>
          <a:r>
            <a:rPr lang="en-US" cap="none" sz="1100" b="1" i="0" u="none" baseline="0">
              <a:solidFill>
                <a:srgbClr val="000000"/>
              </a:solidFill>
            </a:rPr>
            <a:t> 4 : chapitre managérial</a:t>
          </a:r>
        </a:p>
      </xdr:txBody>
    </xdr:sp>
    <xdr:clientData/>
  </xdr:twoCellAnchor>
  <xdr:twoCellAnchor>
    <xdr:from>
      <xdr:col>12</xdr:col>
      <xdr:colOff>438150</xdr:colOff>
      <xdr:row>21</xdr:row>
      <xdr:rowOff>28575</xdr:rowOff>
    </xdr:from>
    <xdr:to>
      <xdr:col>17</xdr:col>
      <xdr:colOff>76200</xdr:colOff>
      <xdr:row>22</xdr:row>
      <xdr:rowOff>95250</xdr:rowOff>
    </xdr:to>
    <xdr:sp>
      <xdr:nvSpPr>
        <xdr:cNvPr id="7" name="Rectangle 9"/>
        <xdr:cNvSpPr>
          <a:spLocks/>
        </xdr:cNvSpPr>
      </xdr:nvSpPr>
      <xdr:spPr>
        <a:xfrm>
          <a:off x="7943850" y="4229100"/>
          <a:ext cx="2333625" cy="2286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Chapitre</a:t>
          </a:r>
          <a:r>
            <a:rPr lang="en-US" cap="none" sz="1100" b="1" i="0" u="none" baseline="0">
              <a:solidFill>
                <a:srgbClr val="000000"/>
              </a:solidFill>
            </a:rPr>
            <a:t> 5 : chapitre technique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59</xdr:row>
      <xdr:rowOff>123825</xdr:rowOff>
    </xdr:from>
    <xdr:to>
      <xdr:col>3</xdr:col>
      <xdr:colOff>428625</xdr:colOff>
      <xdr:row>63</xdr:row>
      <xdr:rowOff>161925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 rot="10800000">
          <a:off x="2876550" y="10772775"/>
          <a:ext cx="1447800" cy="685800"/>
        </a:xfrm>
        <a:prstGeom prst="rightArrow">
          <a:avLst>
            <a:gd name="adj" fmla="val 16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7"/>
  <sheetViews>
    <sheetView tabSelected="1" zoomScale="80" zoomScaleNormal="80" zoomScalePageLayoutView="0" workbookViewId="0" topLeftCell="A1">
      <selection activeCell="B24" sqref="B24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30" t="s">
        <v>34</v>
      </c>
      <c r="B1" s="31"/>
      <c r="C1" s="32"/>
      <c r="D1" s="262" t="s">
        <v>35</v>
      </c>
      <c r="E1" s="31"/>
      <c r="F1" s="31"/>
      <c r="G1" s="33"/>
      <c r="H1" s="164"/>
      <c r="I1" s="164"/>
      <c r="J1" s="164"/>
      <c r="K1" s="164"/>
    </row>
    <row r="2" spans="1:11" ht="34.5" customHeight="1">
      <c r="A2" s="287" t="s">
        <v>36</v>
      </c>
      <c r="B2" s="288"/>
      <c r="C2" s="288"/>
      <c r="D2" s="288"/>
      <c r="E2" s="288"/>
      <c r="F2" s="288"/>
      <c r="G2" s="289"/>
      <c r="H2" s="164"/>
      <c r="I2" s="164"/>
      <c r="J2" s="164"/>
      <c r="K2" s="164"/>
    </row>
    <row r="3" spans="1:11" ht="18.75" customHeight="1">
      <c r="A3" s="301" t="s">
        <v>41</v>
      </c>
      <c r="B3" s="302"/>
      <c r="C3" s="302"/>
      <c r="D3" s="302"/>
      <c r="E3" s="302"/>
      <c r="F3" s="302"/>
      <c r="G3" s="303"/>
      <c r="H3" s="164"/>
      <c r="I3" s="164"/>
      <c r="J3" s="164"/>
      <c r="K3" s="164"/>
    </row>
    <row r="4" spans="1:11" ht="27" customHeight="1">
      <c r="A4" s="35"/>
      <c r="B4" s="36" t="s">
        <v>37</v>
      </c>
      <c r="C4" s="290" t="s">
        <v>40</v>
      </c>
      <c r="D4" s="291"/>
      <c r="E4" s="292"/>
      <c r="F4" s="292"/>
      <c r="G4" s="25"/>
      <c r="H4" s="164"/>
      <c r="I4" s="164"/>
      <c r="J4" s="164"/>
      <c r="K4" s="164"/>
    </row>
    <row r="5" spans="1:11" ht="27" customHeight="1">
      <c r="A5" s="37"/>
      <c r="B5" s="38" t="s">
        <v>39</v>
      </c>
      <c r="C5" s="293" t="s">
        <v>40</v>
      </c>
      <c r="D5" s="294"/>
      <c r="E5" s="295"/>
      <c r="F5" s="295"/>
      <c r="G5" s="14"/>
      <c r="H5" s="164"/>
      <c r="I5" s="164"/>
      <c r="J5" s="164"/>
      <c r="K5" s="164"/>
    </row>
    <row r="6" spans="1:11" ht="27" customHeight="1">
      <c r="A6" s="39"/>
      <c r="B6" s="40" t="s">
        <v>38</v>
      </c>
      <c r="C6" s="296" t="s">
        <v>40</v>
      </c>
      <c r="D6" s="297"/>
      <c r="E6" s="298"/>
      <c r="F6" s="298"/>
      <c r="G6" s="15"/>
      <c r="H6" s="164"/>
      <c r="I6" s="164"/>
      <c r="J6" s="164"/>
      <c r="K6" s="164"/>
    </row>
    <row r="7" spans="1:11" s="6" customFormat="1" ht="19.5" customHeight="1">
      <c r="A7" s="43"/>
      <c r="B7" s="41"/>
      <c r="C7" s="41"/>
      <c r="D7" s="58" t="s">
        <v>42</v>
      </c>
      <c r="E7" s="44"/>
      <c r="F7" s="41"/>
      <c r="G7" s="42"/>
      <c r="H7" s="166"/>
      <c r="I7" s="166"/>
      <c r="J7" s="166"/>
      <c r="K7" s="166"/>
    </row>
    <row r="8" spans="1:11" s="6" customFormat="1" ht="19.5" customHeight="1">
      <c r="A8" s="45" t="s">
        <v>43</v>
      </c>
      <c r="B8" s="46" t="s">
        <v>47</v>
      </c>
      <c r="C8" s="46"/>
      <c r="D8" s="46"/>
      <c r="E8" s="46"/>
      <c r="F8" s="46"/>
      <c r="G8" s="47"/>
      <c r="H8" s="166"/>
      <c r="I8" s="166"/>
      <c r="J8" s="166"/>
      <c r="K8" s="166"/>
    </row>
    <row r="9" spans="1:11" s="6" customFormat="1" ht="19.5" customHeight="1">
      <c r="A9" s="48" t="s">
        <v>44</v>
      </c>
      <c r="B9" s="49" t="s">
        <v>48</v>
      </c>
      <c r="C9" s="49"/>
      <c r="D9" s="49"/>
      <c r="E9" s="49"/>
      <c r="F9" s="49"/>
      <c r="G9" s="50"/>
      <c r="H9" s="166"/>
      <c r="I9" s="166"/>
      <c r="J9" s="166"/>
      <c r="K9" s="166"/>
    </row>
    <row r="10" spans="1:11" s="6" customFormat="1" ht="19.5" customHeight="1">
      <c r="A10" s="48"/>
      <c r="B10" s="49" t="s">
        <v>49</v>
      </c>
      <c r="C10" s="49"/>
      <c r="D10" s="49"/>
      <c r="E10" s="49"/>
      <c r="F10" s="49"/>
      <c r="G10" s="50"/>
      <c r="H10" s="166"/>
      <c r="I10" s="166"/>
      <c r="J10" s="166"/>
      <c r="K10" s="166"/>
    </row>
    <row r="11" spans="1:11" s="6" customFormat="1" ht="19.5" customHeight="1">
      <c r="A11" s="51"/>
      <c r="B11" s="49" t="s">
        <v>50</v>
      </c>
      <c r="C11" s="49"/>
      <c r="D11" s="49"/>
      <c r="E11" s="49"/>
      <c r="F11" s="49"/>
      <c r="G11" s="50"/>
      <c r="H11" s="166"/>
      <c r="I11" s="166"/>
      <c r="J11" s="166"/>
      <c r="K11" s="166"/>
    </row>
    <row r="12" spans="1:11" s="6" customFormat="1" ht="19.5" customHeight="1">
      <c r="A12" s="48" t="s">
        <v>45</v>
      </c>
      <c r="B12" s="52" t="s">
        <v>46</v>
      </c>
      <c r="C12" s="49"/>
      <c r="D12" s="49"/>
      <c r="E12" s="49"/>
      <c r="F12" s="49"/>
      <c r="G12" s="50"/>
      <c r="H12" s="166"/>
      <c r="I12" s="166"/>
      <c r="J12" s="166"/>
      <c r="K12" s="166"/>
    </row>
    <row r="13" spans="1:11" s="6" customFormat="1" ht="19.5" customHeight="1">
      <c r="A13" s="48"/>
      <c r="B13" s="49" t="s">
        <v>54</v>
      </c>
      <c r="C13" s="49"/>
      <c r="D13" s="49"/>
      <c r="E13" s="49"/>
      <c r="F13" s="49"/>
      <c r="G13" s="50"/>
      <c r="H13" s="166"/>
      <c r="I13" s="166"/>
      <c r="J13" s="166"/>
      <c r="K13" s="166"/>
    </row>
    <row r="14" spans="1:11" s="6" customFormat="1" ht="19.5" customHeight="1">
      <c r="A14" s="53"/>
      <c r="B14" s="54" t="s">
        <v>361</v>
      </c>
      <c r="C14" s="49"/>
      <c r="D14" s="49"/>
      <c r="E14" s="49"/>
      <c r="F14" s="49"/>
      <c r="G14" s="50"/>
      <c r="H14" s="166"/>
      <c r="I14" s="166"/>
      <c r="J14" s="166"/>
      <c r="K14" s="166"/>
    </row>
    <row r="15" spans="1:11" s="6" customFormat="1" ht="19.5" customHeight="1">
      <c r="A15" s="51"/>
      <c r="B15" s="54" t="s">
        <v>53</v>
      </c>
      <c r="C15" s="49"/>
      <c r="D15" s="49"/>
      <c r="E15" s="49"/>
      <c r="F15" s="49"/>
      <c r="G15" s="50"/>
      <c r="H15" s="166"/>
      <c r="I15" s="166"/>
      <c r="J15" s="166"/>
      <c r="K15" s="166"/>
    </row>
    <row r="16" spans="1:11" s="6" customFormat="1" ht="19.5" customHeight="1">
      <c r="A16" s="55" t="s">
        <v>51</v>
      </c>
      <c r="B16" s="64"/>
      <c r="C16" s="65" t="s">
        <v>52</v>
      </c>
      <c r="D16" s="56"/>
      <c r="E16" s="56"/>
      <c r="F16" s="56"/>
      <c r="G16" s="57"/>
      <c r="H16" s="166"/>
      <c r="I16" s="166"/>
      <c r="J16" s="166"/>
      <c r="K16" s="166"/>
    </row>
    <row r="17" spans="1:11" s="6" customFormat="1" ht="28.5" customHeight="1">
      <c r="A17" s="304" t="s">
        <v>383</v>
      </c>
      <c r="B17" s="305"/>
      <c r="C17" s="59"/>
      <c r="D17" s="46"/>
      <c r="E17" s="46"/>
      <c r="F17" s="299" t="s">
        <v>59</v>
      </c>
      <c r="G17" s="300"/>
      <c r="H17" s="166"/>
      <c r="I17" s="166"/>
      <c r="J17" s="166"/>
      <c r="K17" s="166"/>
    </row>
    <row r="18" spans="1:11" s="6" customFormat="1" ht="28.5" customHeight="1">
      <c r="A18" s="285" t="s">
        <v>384</v>
      </c>
      <c r="B18" s="286"/>
      <c r="C18" s="63"/>
      <c r="D18" s="49" t="s">
        <v>58</v>
      </c>
      <c r="E18" s="49"/>
      <c r="F18" s="60" t="s">
        <v>60</v>
      </c>
      <c r="G18" s="60" t="s">
        <v>61</v>
      </c>
      <c r="H18" s="166"/>
      <c r="I18" s="257"/>
      <c r="J18" s="166"/>
      <c r="K18" s="166"/>
    </row>
    <row r="19" spans="1:11" s="6" customFormat="1" ht="28.5" customHeight="1">
      <c r="A19" s="285" t="s">
        <v>385</v>
      </c>
      <c r="B19" s="286"/>
      <c r="C19" s="284" t="s">
        <v>62</v>
      </c>
      <c r="D19" s="284"/>
      <c r="E19" s="284"/>
      <c r="F19" s="61" t="s">
        <v>63</v>
      </c>
      <c r="G19" s="62">
        <v>0</v>
      </c>
      <c r="H19" s="166"/>
      <c r="I19" s="166"/>
      <c r="J19" s="166"/>
      <c r="K19" s="166"/>
    </row>
    <row r="20" spans="1:11" s="6" customFormat="1" ht="28.5" customHeight="1">
      <c r="A20" s="285" t="s">
        <v>386</v>
      </c>
      <c r="B20" s="286"/>
      <c r="C20" s="284" t="s">
        <v>11</v>
      </c>
      <c r="D20" s="284"/>
      <c r="E20" s="284"/>
      <c r="F20" s="61" t="s">
        <v>64</v>
      </c>
      <c r="G20" s="62">
        <v>0.2</v>
      </c>
      <c r="H20" s="166"/>
      <c r="I20" s="166"/>
      <c r="J20" s="166"/>
      <c r="K20" s="166"/>
    </row>
    <row r="21" spans="1:11" s="6" customFormat="1" ht="28.5" customHeight="1">
      <c r="A21" s="285" t="s">
        <v>371</v>
      </c>
      <c r="B21" s="286"/>
      <c r="C21" s="284" t="s">
        <v>24</v>
      </c>
      <c r="D21" s="284"/>
      <c r="E21" s="284"/>
      <c r="F21" s="61" t="s">
        <v>65</v>
      </c>
      <c r="G21" s="62">
        <v>0.4</v>
      </c>
      <c r="H21" s="166"/>
      <c r="I21" s="166"/>
      <c r="J21" s="166"/>
      <c r="K21" s="166"/>
    </row>
    <row r="22" spans="1:11" s="6" customFormat="1" ht="28.5" customHeight="1">
      <c r="A22" s="285" t="s">
        <v>55</v>
      </c>
      <c r="B22" s="286"/>
      <c r="C22" s="284" t="s">
        <v>12</v>
      </c>
      <c r="D22" s="284"/>
      <c r="E22" s="284"/>
      <c r="F22" s="61" t="s">
        <v>66</v>
      </c>
      <c r="G22" s="62">
        <v>0.6</v>
      </c>
      <c r="H22" s="166"/>
      <c r="I22" s="166"/>
      <c r="J22" s="166"/>
      <c r="K22" s="166"/>
    </row>
    <row r="23" spans="1:11" s="6" customFormat="1" ht="28.5" customHeight="1">
      <c r="A23" s="285" t="s">
        <v>56</v>
      </c>
      <c r="B23" s="286"/>
      <c r="C23" s="284" t="s">
        <v>13</v>
      </c>
      <c r="D23" s="284"/>
      <c r="E23" s="284"/>
      <c r="F23" s="61" t="s">
        <v>67</v>
      </c>
      <c r="G23" s="62">
        <v>0.8</v>
      </c>
      <c r="H23" s="166"/>
      <c r="I23" s="166"/>
      <c r="J23" s="166"/>
      <c r="K23" s="166"/>
    </row>
    <row r="24" spans="1:11" s="6" customFormat="1" ht="28.5" customHeight="1">
      <c r="A24" s="250" t="s">
        <v>57</v>
      </c>
      <c r="B24" s="251"/>
      <c r="C24" s="284" t="s">
        <v>14</v>
      </c>
      <c r="D24" s="284"/>
      <c r="E24" s="284"/>
      <c r="F24" s="61" t="s">
        <v>68</v>
      </c>
      <c r="G24" s="62">
        <v>1</v>
      </c>
      <c r="H24" s="166"/>
      <c r="I24" s="166"/>
      <c r="J24" s="166"/>
      <c r="K24" s="166"/>
    </row>
    <row r="25" spans="1:11" ht="24.75" customHeight="1">
      <c r="A25" s="102"/>
      <c r="B25" s="103"/>
      <c r="C25" s="67"/>
      <c r="D25" s="67" t="s">
        <v>69</v>
      </c>
      <c r="E25" s="66"/>
      <c r="F25" s="66"/>
      <c r="G25" s="68"/>
      <c r="H25" s="164"/>
      <c r="I25" s="164"/>
      <c r="J25" s="164"/>
      <c r="K25" s="164"/>
    </row>
    <row r="26" spans="1:11" ht="27" customHeight="1">
      <c r="A26" s="69"/>
      <c r="B26" s="70"/>
      <c r="C26" s="71"/>
      <c r="D26" s="71" t="s">
        <v>70</v>
      </c>
      <c r="E26" s="70"/>
      <c r="F26" s="70"/>
      <c r="G26" s="260"/>
      <c r="H26" s="164"/>
      <c r="I26" s="164"/>
      <c r="J26" s="164"/>
      <c r="K26" s="164"/>
    </row>
    <row r="27" spans="1:11" ht="40.5" customHeight="1">
      <c r="A27" s="73"/>
      <c r="B27" s="73"/>
      <c r="C27" s="73"/>
      <c r="D27" s="72" t="s">
        <v>359</v>
      </c>
      <c r="E27" s="73"/>
      <c r="F27" s="73"/>
      <c r="G27" s="261"/>
      <c r="H27" s="164"/>
      <c r="I27" s="164"/>
      <c r="J27" s="164"/>
      <c r="K27" s="164"/>
    </row>
  </sheetData>
  <sheetProtection/>
  <mergeCells count="19">
    <mergeCell ref="A2:G2"/>
    <mergeCell ref="C4:F4"/>
    <mergeCell ref="C5:F5"/>
    <mergeCell ref="C6:F6"/>
    <mergeCell ref="F17:G17"/>
    <mergeCell ref="C19:E19"/>
    <mergeCell ref="A3:G3"/>
    <mergeCell ref="A17:B17"/>
    <mergeCell ref="A18:B18"/>
    <mergeCell ref="A19:B19"/>
    <mergeCell ref="C20:E20"/>
    <mergeCell ref="C21:E21"/>
    <mergeCell ref="C22:E22"/>
    <mergeCell ref="C23:E23"/>
    <mergeCell ref="C24:E24"/>
    <mergeCell ref="A20:B20"/>
    <mergeCell ref="A21:B21"/>
    <mergeCell ref="A22:B22"/>
    <mergeCell ref="A23:B23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zoomScale="90" zoomScaleNormal="90" zoomScalePageLayoutView="0" workbookViewId="0" topLeftCell="A2">
      <selection activeCell="A62" sqref="A62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0" t="s">
        <v>34</v>
      </c>
      <c r="B1" s="31"/>
      <c r="C1" s="32"/>
      <c r="D1" s="309" t="s">
        <v>71</v>
      </c>
      <c r="E1" s="309"/>
      <c r="F1" s="31"/>
      <c r="G1" s="33"/>
    </row>
    <row r="2" spans="1:7" ht="34.5" customHeight="1">
      <c r="A2" s="287" t="s">
        <v>36</v>
      </c>
      <c r="B2" s="288"/>
      <c r="C2" s="288"/>
      <c r="D2" s="288"/>
      <c r="E2" s="288"/>
      <c r="F2" s="288"/>
      <c r="G2" s="289"/>
    </row>
    <row r="3" spans="1:7" ht="39" customHeight="1">
      <c r="A3" s="306" t="s">
        <v>362</v>
      </c>
      <c r="B3" s="307"/>
      <c r="C3" s="307"/>
      <c r="D3" s="307"/>
      <c r="E3" s="307"/>
      <c r="F3" s="307"/>
      <c r="G3" s="308"/>
    </row>
    <row r="4" spans="1:7" s="6" customFormat="1" ht="18.75" customHeight="1">
      <c r="A4" s="43"/>
      <c r="B4" s="41"/>
      <c r="C4" s="41"/>
      <c r="D4" s="58"/>
      <c r="E4" s="44"/>
      <c r="F4" s="41"/>
      <c r="G4" s="42"/>
    </row>
    <row r="5" spans="1:7" s="6" customFormat="1" ht="17.25" customHeight="1">
      <c r="A5" s="43"/>
      <c r="B5" s="41"/>
      <c r="C5" s="41"/>
      <c r="D5" s="58"/>
      <c r="E5" s="44"/>
      <c r="F5" s="41"/>
      <c r="G5" s="42"/>
    </row>
    <row r="6" spans="1:7" s="6" customFormat="1" ht="17.25" customHeight="1">
      <c r="A6" s="43"/>
      <c r="B6" s="41"/>
      <c r="C6" s="41"/>
      <c r="D6" s="58"/>
      <c r="E6" s="44"/>
      <c r="F6" s="41"/>
      <c r="G6" s="42"/>
    </row>
    <row r="7" spans="1:7" s="6" customFormat="1" ht="17.25" customHeight="1">
      <c r="A7" s="43"/>
      <c r="B7" s="41"/>
      <c r="C7" s="41"/>
      <c r="D7" s="58"/>
      <c r="E7" s="44"/>
      <c r="F7" s="41"/>
      <c r="G7" s="42"/>
    </row>
    <row r="8" spans="1:7" ht="12.75">
      <c r="A8" s="248"/>
      <c r="B8" s="248"/>
      <c r="C8" s="248"/>
      <c r="D8" s="248"/>
      <c r="E8" s="248"/>
      <c r="F8" s="248"/>
      <c r="G8" s="248"/>
    </row>
    <row r="9" spans="1:7" ht="12.75">
      <c r="A9" s="248"/>
      <c r="B9" s="248"/>
      <c r="C9" s="248"/>
      <c r="D9" s="248"/>
      <c r="E9" s="248"/>
      <c r="F9" s="248"/>
      <c r="G9" s="248"/>
    </row>
    <row r="10" spans="1:7" ht="12.75">
      <c r="A10" s="248"/>
      <c r="B10" s="248"/>
      <c r="C10" s="248"/>
      <c r="D10" s="248"/>
      <c r="E10" s="248"/>
      <c r="F10" s="248"/>
      <c r="G10" s="248"/>
    </row>
    <row r="11" spans="1:7" ht="12.75">
      <c r="A11" s="248"/>
      <c r="B11" s="248"/>
      <c r="C11" s="248"/>
      <c r="D11" s="248"/>
      <c r="E11" s="248"/>
      <c r="F11" s="248"/>
      <c r="G11" s="248"/>
    </row>
    <row r="12" spans="1:7" ht="12.75">
      <c r="A12" s="248"/>
      <c r="B12" s="248"/>
      <c r="C12" s="248"/>
      <c r="D12" s="248"/>
      <c r="E12" s="248"/>
      <c r="F12" s="248"/>
      <c r="G12" s="248"/>
    </row>
    <row r="13" spans="1:7" ht="12.75">
      <c r="A13" s="248"/>
      <c r="B13" s="248"/>
      <c r="C13" s="248"/>
      <c r="D13" s="248"/>
      <c r="E13" s="248"/>
      <c r="F13" s="248"/>
      <c r="G13" s="248"/>
    </row>
    <row r="14" spans="1:7" ht="12.75">
      <c r="A14" s="248"/>
      <c r="B14" s="248"/>
      <c r="C14" s="248"/>
      <c r="D14" s="248"/>
      <c r="E14" s="248"/>
      <c r="F14" s="248"/>
      <c r="G14" s="248"/>
    </row>
    <row r="15" spans="1:7" ht="12.75">
      <c r="A15" s="248"/>
      <c r="B15" s="248"/>
      <c r="C15" s="248"/>
      <c r="D15" s="248"/>
      <c r="E15" s="248"/>
      <c r="F15" s="248"/>
      <c r="G15" s="248"/>
    </row>
    <row r="16" spans="1:7" ht="12.75">
      <c r="A16" s="248"/>
      <c r="B16" s="248"/>
      <c r="C16" s="248"/>
      <c r="D16" s="248"/>
      <c r="E16" s="248"/>
      <c r="F16" s="248"/>
      <c r="G16" s="248"/>
    </row>
    <row r="17" spans="1:7" ht="12.75">
      <c r="A17" s="248"/>
      <c r="B17" s="248"/>
      <c r="C17" s="248"/>
      <c r="D17" s="248"/>
      <c r="E17" s="248"/>
      <c r="F17" s="248"/>
      <c r="G17" s="248"/>
    </row>
    <row r="18" spans="1:7" ht="12.75">
      <c r="A18" s="248"/>
      <c r="B18" s="248"/>
      <c r="C18" s="248"/>
      <c r="D18" s="248"/>
      <c r="E18" s="248"/>
      <c r="F18" s="248"/>
      <c r="G18" s="248"/>
    </row>
    <row r="19" spans="1:7" ht="12.75">
      <c r="A19" s="248"/>
      <c r="B19" s="248"/>
      <c r="C19" s="248"/>
      <c r="D19" s="248"/>
      <c r="E19" s="248"/>
      <c r="F19" s="248"/>
      <c r="G19" s="248"/>
    </row>
    <row r="20" spans="1:7" ht="12.75">
      <c r="A20" s="248"/>
      <c r="B20" s="248"/>
      <c r="C20" s="248"/>
      <c r="D20" s="248"/>
      <c r="E20" s="248"/>
      <c r="F20" s="248"/>
      <c r="G20" s="248"/>
    </row>
    <row r="21" spans="1:7" ht="12.75">
      <c r="A21" s="248"/>
      <c r="B21" s="248"/>
      <c r="C21" s="248"/>
      <c r="D21" s="248"/>
      <c r="E21" s="248"/>
      <c r="F21" s="248"/>
      <c r="G21" s="248"/>
    </row>
    <row r="22" spans="1:7" ht="12.75">
      <c r="A22" s="248"/>
      <c r="B22" s="248"/>
      <c r="C22" s="248"/>
      <c r="D22" s="248"/>
      <c r="E22" s="248"/>
      <c r="F22" s="248"/>
      <c r="G22" s="248"/>
    </row>
    <row r="23" spans="1:7" ht="12.75">
      <c r="A23" s="248"/>
      <c r="B23" s="248"/>
      <c r="C23" s="248"/>
      <c r="D23" s="248"/>
      <c r="E23" s="248"/>
      <c r="F23" s="248"/>
      <c r="G23" s="248"/>
    </row>
    <row r="24" spans="1:7" ht="12.75">
      <c r="A24" s="248"/>
      <c r="B24" s="248"/>
      <c r="C24" s="248"/>
      <c r="D24" s="248"/>
      <c r="E24" s="248"/>
      <c r="F24" s="248"/>
      <c r="G24" s="248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8"/>
      <c r="C26" s="248"/>
      <c r="D26" s="248"/>
      <c r="E26" s="248"/>
      <c r="F26" s="248"/>
      <c r="G26" s="248"/>
    </row>
    <row r="27" spans="1:7" ht="12.75">
      <c r="A27" s="248"/>
      <c r="B27" s="248"/>
      <c r="C27" s="248"/>
      <c r="D27" s="248"/>
      <c r="E27" s="248"/>
      <c r="F27" s="248"/>
      <c r="G27" s="248"/>
    </row>
    <row r="28" spans="1:7" ht="12.75">
      <c r="A28" s="248"/>
      <c r="B28" s="248"/>
      <c r="C28" s="248"/>
      <c r="D28" s="248"/>
      <c r="E28" s="248"/>
      <c r="F28" s="248"/>
      <c r="G28" s="248"/>
    </row>
    <row r="29" spans="1:7" ht="12.75">
      <c r="A29" s="248"/>
      <c r="B29" s="248"/>
      <c r="C29" s="248"/>
      <c r="D29" s="248"/>
      <c r="E29" s="248"/>
      <c r="F29" s="248"/>
      <c r="G29" s="248"/>
    </row>
    <row r="30" spans="1:7" ht="12.75">
      <c r="A30" s="248"/>
      <c r="B30" s="248"/>
      <c r="C30" s="248"/>
      <c r="D30" s="248"/>
      <c r="E30" s="248"/>
      <c r="F30" s="248"/>
      <c r="G30" s="248"/>
    </row>
    <row r="31" spans="1:7" ht="12.75">
      <c r="A31" s="248"/>
      <c r="B31" s="248"/>
      <c r="C31" s="248"/>
      <c r="D31" s="248"/>
      <c r="E31" s="248"/>
      <c r="F31" s="248"/>
      <c r="G31" s="248"/>
    </row>
    <row r="32" spans="1:7" ht="209.25" customHeight="1">
      <c r="A32" s="248"/>
      <c r="B32" s="248"/>
      <c r="C32" s="248"/>
      <c r="D32" s="248"/>
      <c r="E32" s="248"/>
      <c r="F32" s="248"/>
      <c r="G32" s="248"/>
    </row>
  </sheetData>
  <sheetProtection/>
  <mergeCells count="3">
    <mergeCell ref="A2:G2"/>
    <mergeCell ref="A3:G3"/>
    <mergeCell ref="D1:E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B75"/>
  <sheetViews>
    <sheetView zoomScale="70" zoomScaleNormal="70" zoomScalePageLayoutView="0" workbookViewId="0" topLeftCell="A9">
      <selection activeCell="C9" sqref="C9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81" customWidth="1"/>
    <col min="5" max="5" width="37.28125" style="6" customWidth="1"/>
    <col min="6" max="6" width="36.710937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4" width="15.140625" style="6" customWidth="1" outlineLevel="1"/>
    <col min="35" max="50" width="15.140625" style="6" customWidth="1"/>
    <col min="51" max="16384" width="10.8515625" style="6" customWidth="1"/>
  </cols>
  <sheetData>
    <row r="1" spans="1:7" ht="21" customHeight="1">
      <c r="A1" s="30" t="s">
        <v>34</v>
      </c>
      <c r="B1" s="319" t="s">
        <v>190</v>
      </c>
      <c r="C1" s="319"/>
      <c r="D1" s="319"/>
      <c r="E1" s="319"/>
      <c r="F1" s="319"/>
      <c r="G1" s="252"/>
    </row>
    <row r="2" spans="1:7" ht="34.5" customHeight="1">
      <c r="A2" s="263" t="s">
        <v>215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5" t="s">
        <v>363</v>
      </c>
      <c r="C3" s="252"/>
      <c r="D3" s="252"/>
      <c r="E3" s="252"/>
      <c r="F3" s="252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33" customHeight="1">
      <c r="A8" s="74"/>
      <c r="B8" s="75"/>
      <c r="C8" s="75"/>
      <c r="D8" s="77"/>
      <c r="E8" s="76"/>
      <c r="F8" s="76"/>
      <c r="G8" s="76"/>
    </row>
    <row r="9" spans="1:7" ht="33" customHeight="1">
      <c r="A9" s="74"/>
      <c r="B9" s="75"/>
      <c r="C9" s="75"/>
      <c r="D9" s="77"/>
      <c r="E9" s="76"/>
      <c r="F9" s="76"/>
      <c r="G9" s="223"/>
    </row>
    <row r="10" spans="1:7" ht="33" customHeight="1">
      <c r="A10" s="74"/>
      <c r="B10" s="75"/>
      <c r="C10" s="75"/>
      <c r="D10" s="77"/>
      <c r="E10" s="76"/>
      <c r="F10" s="76"/>
      <c r="G10" s="223"/>
    </row>
    <row r="11" spans="1:27" ht="33" customHeight="1">
      <c r="A11" s="74"/>
      <c r="B11" s="75"/>
      <c r="C11" s="75"/>
      <c r="D11" s="76"/>
      <c r="E11" s="76"/>
      <c r="F11" s="76"/>
      <c r="G11" s="223"/>
      <c r="H11" s="6"/>
      <c r="N11" s="5"/>
      <c r="O11" s="11"/>
      <c r="P11" s="11"/>
      <c r="W11" s="5"/>
      <c r="X11" s="11"/>
      <c r="Z11" s="13"/>
      <c r="AA11" s="6"/>
    </row>
    <row r="12" spans="1:27" ht="33" customHeight="1">
      <c r="A12" s="74"/>
      <c r="B12" s="75"/>
      <c r="C12" s="75"/>
      <c r="D12" s="76"/>
      <c r="E12" s="76"/>
      <c r="F12" s="76"/>
      <c r="G12" s="223"/>
      <c r="H12" s="148"/>
      <c r="N12" s="5"/>
      <c r="O12" s="11"/>
      <c r="P12" s="11"/>
      <c r="W12" s="5"/>
      <c r="X12" s="11"/>
      <c r="Z12" s="13"/>
      <c r="AA12" s="6"/>
    </row>
    <row r="13" spans="1:50" ht="33" customHeight="1">
      <c r="A13" s="74"/>
      <c r="B13" s="75"/>
      <c r="C13" s="75"/>
      <c r="D13" s="76"/>
      <c r="E13" s="76"/>
      <c r="F13" s="76"/>
      <c r="G13" s="221"/>
      <c r="H13" s="106" t="s">
        <v>159</v>
      </c>
      <c r="I13" s="147"/>
      <c r="J13" s="149"/>
      <c r="K13" s="149"/>
      <c r="L13" s="149" t="s">
        <v>15</v>
      </c>
      <c r="M13" s="149"/>
      <c r="N13" s="150"/>
      <c r="O13" s="317" t="s">
        <v>81</v>
      </c>
      <c r="P13" s="314" t="s">
        <v>80</v>
      </c>
      <c r="Q13" s="9"/>
      <c r="R13" s="159"/>
      <c r="S13" s="146"/>
      <c r="T13" s="146"/>
      <c r="U13" s="146" t="s">
        <v>15</v>
      </c>
      <c r="V13" s="146"/>
      <c r="W13" s="146"/>
      <c r="X13" s="318" t="s">
        <v>92</v>
      </c>
      <c r="Y13" s="314" t="s">
        <v>93</v>
      </c>
      <c r="Z13" s="314" t="s">
        <v>93</v>
      </c>
      <c r="AA13" s="314" t="s">
        <v>94</v>
      </c>
      <c r="AB13" s="314" t="s">
        <v>94</v>
      </c>
      <c r="AC13" s="314" t="s">
        <v>94</v>
      </c>
      <c r="AD13" s="314" t="s">
        <v>94</v>
      </c>
      <c r="AE13" s="314" t="s">
        <v>94</v>
      </c>
      <c r="AF13" s="314" t="s">
        <v>94</v>
      </c>
      <c r="AG13" s="314" t="s">
        <v>94</v>
      </c>
      <c r="AH13" s="314" t="s">
        <v>94</v>
      </c>
      <c r="AI13" s="314" t="s">
        <v>94</v>
      </c>
      <c r="AJ13" s="314" t="s">
        <v>94</v>
      </c>
      <c r="AK13" s="314" t="s">
        <v>94</v>
      </c>
      <c r="AL13" s="314" t="s">
        <v>94</v>
      </c>
      <c r="AM13" s="314" t="s">
        <v>94</v>
      </c>
      <c r="AN13" s="314" t="s">
        <v>94</v>
      </c>
      <c r="AO13" s="314" t="s">
        <v>94</v>
      </c>
      <c r="AP13" s="314" t="s">
        <v>94</v>
      </c>
      <c r="AQ13" s="314" t="s">
        <v>94</v>
      </c>
      <c r="AR13" s="314" t="s">
        <v>94</v>
      </c>
      <c r="AS13" s="314" t="s">
        <v>94</v>
      </c>
      <c r="AT13" s="314" t="s">
        <v>94</v>
      </c>
      <c r="AU13" s="314" t="s">
        <v>94</v>
      </c>
      <c r="AV13" s="314" t="s">
        <v>94</v>
      </c>
      <c r="AW13" s="314" t="s">
        <v>94</v>
      </c>
      <c r="AX13" s="314" t="s">
        <v>94</v>
      </c>
    </row>
    <row r="14" spans="1:50" ht="33" customHeight="1">
      <c r="A14" s="74"/>
      <c r="B14" s="75"/>
      <c r="C14" s="75"/>
      <c r="D14" s="76"/>
      <c r="E14" s="76"/>
      <c r="F14" s="76"/>
      <c r="G14" s="221"/>
      <c r="H14" s="107"/>
      <c r="I14" s="115">
        <v>0</v>
      </c>
      <c r="J14" s="115">
        <v>0.2</v>
      </c>
      <c r="K14" s="115">
        <v>0.4</v>
      </c>
      <c r="L14" s="116">
        <v>0.6</v>
      </c>
      <c r="M14" s="115">
        <v>0.8</v>
      </c>
      <c r="N14" s="124">
        <v>1</v>
      </c>
      <c r="O14" s="317"/>
      <c r="P14" s="315"/>
      <c r="Q14" s="9"/>
      <c r="R14" s="157">
        <f aca="true" t="shared" si="0" ref="R14:W15">I14</f>
        <v>0</v>
      </c>
      <c r="S14" s="157">
        <f t="shared" si="0"/>
        <v>0.2</v>
      </c>
      <c r="T14" s="157">
        <f t="shared" si="0"/>
        <v>0.4</v>
      </c>
      <c r="U14" s="157">
        <f t="shared" si="0"/>
        <v>0.6</v>
      </c>
      <c r="V14" s="157">
        <f t="shared" si="0"/>
        <v>0.8</v>
      </c>
      <c r="W14" s="157">
        <f t="shared" si="0"/>
        <v>1</v>
      </c>
      <c r="X14" s="318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</row>
    <row r="15" spans="1:50" s="9" customFormat="1" ht="33" customHeight="1">
      <c r="A15" s="90"/>
      <c r="B15" s="82"/>
      <c r="C15" s="82"/>
      <c r="D15" s="82"/>
      <c r="E15" s="82"/>
      <c r="F15" s="221"/>
      <c r="G15" s="221"/>
      <c r="H15" s="108"/>
      <c r="I15" s="117" t="s">
        <v>63</v>
      </c>
      <c r="J15" s="117" t="s">
        <v>64</v>
      </c>
      <c r="K15" s="117" t="s">
        <v>65</v>
      </c>
      <c r="L15" s="117" t="s">
        <v>66</v>
      </c>
      <c r="M15" s="117" t="s">
        <v>67</v>
      </c>
      <c r="N15" s="125" t="s">
        <v>72</v>
      </c>
      <c r="O15" s="317"/>
      <c r="P15" s="316"/>
      <c r="R15" s="117" t="str">
        <f t="shared" si="0"/>
        <v>Faux Unanime</v>
      </c>
      <c r="S15" s="117" t="str">
        <f t="shared" si="0"/>
        <v>Faux</v>
      </c>
      <c r="T15" s="117" t="str">
        <f t="shared" si="0"/>
        <v>Plutôt Faux</v>
      </c>
      <c r="U15" s="117" t="str">
        <f t="shared" si="0"/>
        <v>Plutôt Vrai</v>
      </c>
      <c r="V15" s="117" t="str">
        <f t="shared" si="0"/>
        <v>Vrai</v>
      </c>
      <c r="W15" s="117" t="str">
        <f t="shared" si="0"/>
        <v>Vrais Prouvé</v>
      </c>
      <c r="X15" s="318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</row>
    <row r="16" spans="1:50" s="9" customFormat="1" ht="33" customHeight="1">
      <c r="A16" s="91"/>
      <c r="B16" s="92"/>
      <c r="C16" s="92"/>
      <c r="D16" s="92"/>
      <c r="E16" s="92"/>
      <c r="F16" s="222"/>
      <c r="G16" s="221"/>
      <c r="H16" s="132"/>
      <c r="I16" s="132"/>
      <c r="J16" s="132"/>
      <c r="K16" s="132"/>
      <c r="L16" s="132"/>
      <c r="M16" s="132"/>
      <c r="N16" s="132"/>
      <c r="O16" s="132"/>
      <c r="P16" s="133"/>
      <c r="Q16"/>
      <c r="R16" s="172"/>
      <c r="S16" s="172"/>
      <c r="T16" s="172"/>
      <c r="U16" s="172"/>
      <c r="V16" s="172"/>
      <c r="W16" s="172"/>
      <c r="X16" s="173"/>
      <c r="Y16" s="170">
        <v>4</v>
      </c>
      <c r="Z16" s="162">
        <v>5</v>
      </c>
      <c r="AA16" s="160" t="s">
        <v>89</v>
      </c>
      <c r="AB16" s="160" t="s">
        <v>90</v>
      </c>
      <c r="AC16" s="160" t="s">
        <v>95</v>
      </c>
      <c r="AD16" s="160" t="s">
        <v>96</v>
      </c>
      <c r="AE16" s="160" t="s">
        <v>97</v>
      </c>
      <c r="AF16" s="160" t="s">
        <v>98</v>
      </c>
      <c r="AG16" s="160" t="s">
        <v>99</v>
      </c>
      <c r="AH16" s="160" t="s">
        <v>100</v>
      </c>
      <c r="AI16" s="160" t="s">
        <v>101</v>
      </c>
      <c r="AJ16" s="160" t="s">
        <v>102</v>
      </c>
      <c r="AK16" s="160" t="s">
        <v>103</v>
      </c>
      <c r="AL16" s="160" t="s">
        <v>104</v>
      </c>
      <c r="AM16" s="160" t="s">
        <v>105</v>
      </c>
      <c r="AN16" s="160" t="s">
        <v>106</v>
      </c>
      <c r="AO16" s="160" t="s">
        <v>91</v>
      </c>
      <c r="AP16" s="160" t="s">
        <v>107</v>
      </c>
      <c r="AQ16" s="160" t="s">
        <v>108</v>
      </c>
      <c r="AR16" s="160" t="s">
        <v>109</v>
      </c>
      <c r="AS16" s="160" t="s">
        <v>110</v>
      </c>
      <c r="AT16" s="160" t="s">
        <v>111</v>
      </c>
      <c r="AU16" s="160" t="s">
        <v>112</v>
      </c>
      <c r="AV16" s="160" t="s">
        <v>113</v>
      </c>
      <c r="AW16" s="160" t="s">
        <v>114</v>
      </c>
      <c r="AX16" s="160" t="s">
        <v>115</v>
      </c>
    </row>
    <row r="17" spans="1:50" s="9" customFormat="1" ht="33" customHeight="1">
      <c r="A17" s="87"/>
      <c r="B17" s="88"/>
      <c r="C17" s="89"/>
      <c r="D17" s="88"/>
      <c r="E17" s="88"/>
      <c r="F17" s="222"/>
      <c r="G17" s="10"/>
      <c r="H17" s="134"/>
      <c r="I17" s="135"/>
      <c r="J17" s="135"/>
      <c r="K17" s="135"/>
      <c r="L17" s="135"/>
      <c r="M17" s="135"/>
      <c r="N17" s="135"/>
      <c r="O17" s="136"/>
      <c r="P17" s="137"/>
      <c r="Q17"/>
      <c r="R17" s="172"/>
      <c r="S17" s="172"/>
      <c r="T17" s="172"/>
      <c r="U17" s="172"/>
      <c r="V17" s="172"/>
      <c r="W17" s="172"/>
      <c r="X17" s="172"/>
      <c r="Y17" s="171">
        <f>SUM(Y20:Y75)/31</f>
        <v>53.54838709677419</v>
      </c>
      <c r="Z17" s="161">
        <f>SUM(Z20:Z75)/22</f>
        <v>54.54545454545455</v>
      </c>
      <c r="AA17" s="161">
        <f>SUM(AA20:AA75)/3</f>
        <v>93.33333333333333</v>
      </c>
      <c r="AB17" s="161">
        <f>SUM(AB20:AB75)/3</f>
        <v>66.66666666666667</v>
      </c>
      <c r="AC17" s="161">
        <f>SUM(AC20:AC29)/2</f>
        <v>30</v>
      </c>
      <c r="AD17" s="161">
        <f>SUM(AD20:AD75)/3</f>
        <v>60</v>
      </c>
      <c r="AE17" s="161">
        <f>SUM(AE20:AE75)</f>
        <v>60</v>
      </c>
      <c r="AF17" s="161">
        <f>SUM(AF20:AF75)/3</f>
        <v>80</v>
      </c>
      <c r="AG17" s="161">
        <f>SUM(AG20:AG75)/2</f>
        <v>60</v>
      </c>
      <c r="AH17" s="161">
        <f>SUM(AH20:AH75)</f>
        <v>60</v>
      </c>
      <c r="AI17" s="161">
        <f>SUM(AI20:AI75)</f>
        <v>60</v>
      </c>
      <c r="AJ17" s="161">
        <f>SUM(AJ20:AJ75)</f>
        <v>60</v>
      </c>
      <c r="AK17" s="161">
        <f>SUM(AK20:AK75)/2</f>
        <v>20</v>
      </c>
      <c r="AL17" s="161">
        <f>SUM(AL20:AL75)/2</f>
        <v>40</v>
      </c>
      <c r="AM17" s="161">
        <f>SUM(AM20:AM75)/3</f>
        <v>60</v>
      </c>
      <c r="AN17" s="161">
        <f>SUM(AN20:AN75)/3</f>
        <v>0</v>
      </c>
      <c r="AO17" s="161">
        <f>SUM(AO20:AO70)</f>
        <v>40</v>
      </c>
      <c r="AP17" s="161">
        <f>SUM(AP20:AP75)/2</f>
        <v>90</v>
      </c>
      <c r="AQ17" s="161">
        <f>SUM(AQ20:AQ75)/2</f>
        <v>40</v>
      </c>
      <c r="AR17" s="161">
        <f>SUM(AR20:AR75)/4</f>
        <v>50</v>
      </c>
      <c r="AS17" s="161">
        <f>SUM(AS20:AS75)/3</f>
        <v>80</v>
      </c>
      <c r="AT17" s="161">
        <f>SUM(AT20:AT75)/3</f>
        <v>20</v>
      </c>
      <c r="AU17" s="161">
        <f>SUM(AU20:AU75)/2</f>
        <v>70</v>
      </c>
      <c r="AV17" s="161">
        <f>SUM(AV20:AV75)/2</f>
        <v>40</v>
      </c>
      <c r="AW17" s="161">
        <f>SUM(AW20:AW75)</f>
        <v>0</v>
      </c>
      <c r="AX17" s="161">
        <f>SUM(AX20:AX75)/3</f>
        <v>73.33333333333333</v>
      </c>
    </row>
    <row r="18" spans="1:50" s="9" customFormat="1" ht="33" customHeight="1">
      <c r="A18" s="83"/>
      <c r="B18" s="84"/>
      <c r="C18" s="85"/>
      <c r="D18" s="86"/>
      <c r="E18" s="94"/>
      <c r="F18" s="93"/>
      <c r="G18" s="10"/>
      <c r="H18" s="134"/>
      <c r="I18" s="135"/>
      <c r="J18" s="135"/>
      <c r="K18" s="135"/>
      <c r="L18" s="135"/>
      <c r="M18" s="135"/>
      <c r="N18" s="135"/>
      <c r="O18" s="136"/>
      <c r="P18" s="137"/>
      <c r="Q18"/>
      <c r="R18" s="172"/>
      <c r="S18" s="172"/>
      <c r="T18" s="172"/>
      <c r="U18" s="172"/>
      <c r="V18" s="172"/>
      <c r="W18" s="172"/>
      <c r="X18" s="172"/>
      <c r="Y18" s="174"/>
      <c r="Z18" s="172"/>
      <c r="AA18" s="172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</row>
    <row r="19" spans="1:50" s="9" customFormat="1" ht="48" customHeight="1">
      <c r="A19" s="312" t="s">
        <v>73</v>
      </c>
      <c r="B19" s="313"/>
      <c r="C19" s="95" t="s">
        <v>364</v>
      </c>
      <c r="D19" s="98" t="s">
        <v>74</v>
      </c>
      <c r="E19" s="97" t="s">
        <v>75</v>
      </c>
      <c r="F19" s="96" t="s">
        <v>76</v>
      </c>
      <c r="H19" s="141"/>
      <c r="I19" s="142"/>
      <c r="J19" s="142"/>
      <c r="K19" s="142"/>
      <c r="L19" s="142"/>
      <c r="M19" s="142"/>
      <c r="N19" s="143"/>
      <c r="O19" s="144"/>
      <c r="P19" s="122">
        <f>SUM(O20:O26)/7</f>
        <v>74.28571428571429</v>
      </c>
      <c r="Q19"/>
      <c r="R19" s="172"/>
      <c r="S19" s="172"/>
      <c r="T19" s="172"/>
      <c r="U19" s="172"/>
      <c r="V19" s="172"/>
      <c r="W19" s="172"/>
      <c r="X19" s="172"/>
      <c r="Y19" s="174"/>
      <c r="Z19" s="172"/>
      <c r="AA19" s="172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</row>
    <row r="20" spans="1:50" s="9" customFormat="1" ht="33" customHeight="1">
      <c r="A20" s="151" t="s">
        <v>8</v>
      </c>
      <c r="B20" s="120" t="s">
        <v>84</v>
      </c>
      <c r="C20" s="152" t="s">
        <v>89</v>
      </c>
      <c r="D20" s="78"/>
      <c r="E20" s="20"/>
      <c r="F20" s="21"/>
      <c r="H20" s="129">
        <v>6</v>
      </c>
      <c r="I20" s="138">
        <f aca="true" t="shared" si="1" ref="I20:I26">IF(H20=1,$I$14,"")</f>
      </c>
      <c r="J20" s="139">
        <f aca="true" t="shared" si="2" ref="J20:J26">IF(H20=2,$J$14,"")</f>
      </c>
      <c r="K20" s="139">
        <f aca="true" t="shared" si="3" ref="K20:K26">IF(H20=3,$K$14,"")</f>
      </c>
      <c r="L20" s="139">
        <f aca="true" t="shared" si="4" ref="L20:L26">IF(H20=4,$L$14,"")</f>
      </c>
      <c r="M20" s="139">
        <f aca="true" t="shared" si="5" ref="M20:M26">IF(H20=5,$M$14,"")</f>
      </c>
      <c r="N20" s="139">
        <f aca="true" t="shared" si="6" ref="N20:N26">IF(H20=6,$N$14,"")</f>
        <v>1</v>
      </c>
      <c r="O20" s="140">
        <f aca="true" t="shared" si="7" ref="O20:O26">SUM(I20:N20)*100</f>
        <v>100</v>
      </c>
      <c r="P20" s="104"/>
      <c r="R20" s="119">
        <f aca="true" t="shared" si="8" ref="R20:W20">I20</f>
      </c>
      <c r="S20" s="119">
        <f t="shared" si="8"/>
      </c>
      <c r="T20" s="119">
        <f t="shared" si="8"/>
      </c>
      <c r="U20" s="119">
        <f t="shared" si="8"/>
      </c>
      <c r="V20" s="119">
        <f t="shared" si="8"/>
      </c>
      <c r="W20" s="119">
        <f t="shared" si="8"/>
        <v>1</v>
      </c>
      <c r="X20" s="113">
        <f aca="true" t="shared" si="9" ref="X20:X26">SUM(R20:W20)*100</f>
        <v>100</v>
      </c>
      <c r="Y20" s="192">
        <f aca="true" t="shared" si="10" ref="Y20:Y26">X20</f>
        <v>100</v>
      </c>
      <c r="Z20" s="168"/>
      <c r="AA20" s="193">
        <f>Y20</f>
        <v>100</v>
      </c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</row>
    <row r="21" spans="1:50" s="9" customFormat="1" ht="33" customHeight="1">
      <c r="A21" s="151" t="s">
        <v>9</v>
      </c>
      <c r="B21" s="120" t="s">
        <v>85</v>
      </c>
      <c r="C21" s="152" t="s">
        <v>89</v>
      </c>
      <c r="D21" s="79"/>
      <c r="E21" s="21"/>
      <c r="F21" s="21"/>
      <c r="H21" s="111">
        <v>5</v>
      </c>
      <c r="I21" s="118">
        <f t="shared" si="1"/>
      </c>
      <c r="J21" s="119">
        <f t="shared" si="2"/>
      </c>
      <c r="K21" s="119">
        <f t="shared" si="3"/>
      </c>
      <c r="L21" s="119">
        <f t="shared" si="4"/>
      </c>
      <c r="M21" s="119">
        <f t="shared" si="5"/>
        <v>0.8</v>
      </c>
      <c r="N21" s="119">
        <f t="shared" si="6"/>
      </c>
      <c r="O21" s="113">
        <f t="shared" si="7"/>
        <v>80</v>
      </c>
      <c r="P21" s="104"/>
      <c r="R21" s="119">
        <f aca="true" t="shared" si="11" ref="R21:U24">I21</f>
      </c>
      <c r="S21" s="119">
        <f t="shared" si="11"/>
      </c>
      <c r="T21" s="119">
        <f t="shared" si="11"/>
      </c>
      <c r="U21" s="119">
        <f t="shared" si="11"/>
      </c>
      <c r="V21" s="119">
        <f aca="true" t="shared" si="12" ref="V21:W24">M21</f>
        <v>0.8</v>
      </c>
      <c r="W21" s="119">
        <f t="shared" si="12"/>
      </c>
      <c r="X21" s="113">
        <f t="shared" si="9"/>
        <v>80</v>
      </c>
      <c r="Y21" s="192">
        <f t="shared" si="10"/>
        <v>80</v>
      </c>
      <c r="Z21" s="168"/>
      <c r="AA21" s="193">
        <f>Y21</f>
        <v>80</v>
      </c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</row>
    <row r="22" spans="1:50" s="9" customFormat="1" ht="33" customHeight="1">
      <c r="A22" s="151" t="s">
        <v>10</v>
      </c>
      <c r="B22" s="120" t="s">
        <v>86</v>
      </c>
      <c r="C22" s="152" t="s">
        <v>89</v>
      </c>
      <c r="D22" s="79"/>
      <c r="E22" s="21"/>
      <c r="F22" s="21"/>
      <c r="H22" s="111">
        <v>6</v>
      </c>
      <c r="I22" s="118">
        <f t="shared" si="1"/>
      </c>
      <c r="J22" s="119">
        <f t="shared" si="2"/>
      </c>
      <c r="K22" s="119">
        <f t="shared" si="3"/>
      </c>
      <c r="L22" s="119">
        <f t="shared" si="4"/>
      </c>
      <c r="M22" s="119">
        <f t="shared" si="5"/>
      </c>
      <c r="N22" s="119">
        <f t="shared" si="6"/>
        <v>1</v>
      </c>
      <c r="O22" s="113">
        <f t="shared" si="7"/>
        <v>100</v>
      </c>
      <c r="P22" s="104"/>
      <c r="R22" s="119">
        <f t="shared" si="11"/>
      </c>
      <c r="S22" s="119">
        <f t="shared" si="11"/>
      </c>
      <c r="T22" s="119">
        <f t="shared" si="11"/>
      </c>
      <c r="U22" s="119">
        <f t="shared" si="11"/>
      </c>
      <c r="V22" s="119">
        <f t="shared" si="12"/>
      </c>
      <c r="W22" s="119">
        <f t="shared" si="12"/>
        <v>1</v>
      </c>
      <c r="X22" s="113">
        <f t="shared" si="9"/>
        <v>100</v>
      </c>
      <c r="Y22" s="192">
        <f t="shared" si="10"/>
        <v>100</v>
      </c>
      <c r="Z22" s="168"/>
      <c r="AA22" s="193">
        <f>Y22</f>
        <v>100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</row>
    <row r="23" spans="1:50" s="9" customFormat="1" ht="33" customHeight="1">
      <c r="A23" s="151" t="s">
        <v>25</v>
      </c>
      <c r="B23" s="120" t="s">
        <v>87</v>
      </c>
      <c r="C23" s="152" t="s">
        <v>90</v>
      </c>
      <c r="D23" s="79"/>
      <c r="E23" s="21"/>
      <c r="F23" s="21"/>
      <c r="H23" s="111">
        <v>6</v>
      </c>
      <c r="I23" s="118">
        <f t="shared" si="1"/>
      </c>
      <c r="J23" s="119">
        <f t="shared" si="2"/>
      </c>
      <c r="K23" s="119">
        <f t="shared" si="3"/>
      </c>
      <c r="L23" s="119">
        <f t="shared" si="4"/>
      </c>
      <c r="M23" s="119">
        <f t="shared" si="5"/>
      </c>
      <c r="N23" s="119">
        <f t="shared" si="6"/>
        <v>1</v>
      </c>
      <c r="O23" s="113">
        <f t="shared" si="7"/>
        <v>100</v>
      </c>
      <c r="P23" s="104"/>
      <c r="R23" s="119">
        <f t="shared" si="11"/>
      </c>
      <c r="S23" s="119">
        <f t="shared" si="11"/>
      </c>
      <c r="T23" s="119">
        <f t="shared" si="11"/>
      </c>
      <c r="U23" s="119">
        <f t="shared" si="11"/>
      </c>
      <c r="V23" s="119">
        <f t="shared" si="12"/>
      </c>
      <c r="W23" s="119">
        <f t="shared" si="12"/>
        <v>1</v>
      </c>
      <c r="X23" s="113">
        <f t="shared" si="9"/>
        <v>100</v>
      </c>
      <c r="Y23" s="192">
        <f t="shared" si="10"/>
        <v>100</v>
      </c>
      <c r="Z23" s="168"/>
      <c r="AA23" s="168"/>
      <c r="AB23" s="193">
        <f>Y23</f>
        <v>100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</row>
    <row r="24" spans="1:50" s="9" customFormat="1" ht="33" customHeight="1">
      <c r="A24" s="151" t="s">
        <v>26</v>
      </c>
      <c r="B24" s="120" t="s">
        <v>143</v>
      </c>
      <c r="C24" s="152" t="s">
        <v>90</v>
      </c>
      <c r="D24" s="79"/>
      <c r="E24" s="21"/>
      <c r="F24" s="21"/>
      <c r="H24" s="111">
        <v>6</v>
      </c>
      <c r="I24" s="118">
        <f t="shared" si="1"/>
      </c>
      <c r="J24" s="119">
        <f t="shared" si="2"/>
      </c>
      <c r="K24" s="119">
        <f t="shared" si="3"/>
      </c>
      <c r="L24" s="119">
        <f t="shared" si="4"/>
      </c>
      <c r="M24" s="119">
        <f t="shared" si="5"/>
      </c>
      <c r="N24" s="119">
        <f t="shared" si="6"/>
        <v>1</v>
      </c>
      <c r="O24" s="113">
        <f t="shared" si="7"/>
        <v>100</v>
      </c>
      <c r="P24" s="104"/>
      <c r="R24" s="119">
        <f t="shared" si="11"/>
      </c>
      <c r="S24" s="119">
        <f t="shared" si="11"/>
      </c>
      <c r="T24" s="119">
        <f t="shared" si="11"/>
      </c>
      <c r="U24" s="119">
        <f t="shared" si="11"/>
      </c>
      <c r="V24" s="119">
        <f t="shared" si="12"/>
      </c>
      <c r="W24" s="119">
        <f t="shared" si="12"/>
        <v>1</v>
      </c>
      <c r="X24" s="113">
        <f t="shared" si="9"/>
        <v>100</v>
      </c>
      <c r="Y24" s="192">
        <f t="shared" si="10"/>
        <v>100</v>
      </c>
      <c r="Z24" s="168"/>
      <c r="AA24" s="165"/>
      <c r="AB24" s="193">
        <f>Y24</f>
        <v>100</v>
      </c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</row>
    <row r="25" spans="1:50" s="9" customFormat="1" ht="33" customHeight="1">
      <c r="A25" s="151" t="s">
        <v>82</v>
      </c>
      <c r="B25" s="120" t="s">
        <v>144</v>
      </c>
      <c r="C25" s="152" t="s">
        <v>90</v>
      </c>
      <c r="D25" s="79"/>
      <c r="E25" s="21"/>
      <c r="F25" s="21"/>
      <c r="H25" s="111">
        <v>1</v>
      </c>
      <c r="I25" s="118">
        <f t="shared" si="1"/>
        <v>0</v>
      </c>
      <c r="J25" s="119">
        <f t="shared" si="2"/>
      </c>
      <c r="K25" s="119">
        <f t="shared" si="3"/>
      </c>
      <c r="L25" s="119">
        <f t="shared" si="4"/>
      </c>
      <c r="M25" s="119">
        <f t="shared" si="5"/>
      </c>
      <c r="N25" s="119">
        <f t="shared" si="6"/>
      </c>
      <c r="O25" s="113">
        <f t="shared" si="7"/>
        <v>0</v>
      </c>
      <c r="P25" s="104"/>
      <c r="R25" s="119">
        <f aca="true" t="shared" si="13" ref="R25:W26">I25</f>
        <v>0</v>
      </c>
      <c r="S25" s="119">
        <f t="shared" si="13"/>
      </c>
      <c r="T25" s="119">
        <f t="shared" si="13"/>
      </c>
      <c r="U25" s="119">
        <f t="shared" si="13"/>
      </c>
      <c r="V25" s="119">
        <f t="shared" si="13"/>
      </c>
      <c r="W25" s="119">
        <f t="shared" si="13"/>
      </c>
      <c r="X25" s="113">
        <f t="shared" si="9"/>
        <v>0</v>
      </c>
      <c r="Y25" s="192">
        <f t="shared" si="10"/>
        <v>0</v>
      </c>
      <c r="Z25" s="168"/>
      <c r="AA25" s="165"/>
      <c r="AB25" s="193">
        <f>Y25</f>
        <v>0</v>
      </c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</row>
    <row r="26" spans="1:50" s="9" customFormat="1" ht="33" customHeight="1">
      <c r="A26" s="151" t="s">
        <v>83</v>
      </c>
      <c r="B26" s="120" t="s">
        <v>88</v>
      </c>
      <c r="C26" s="152" t="s">
        <v>91</v>
      </c>
      <c r="D26" s="79"/>
      <c r="E26" s="21"/>
      <c r="F26" s="21"/>
      <c r="H26" s="111">
        <v>3</v>
      </c>
      <c r="I26" s="118">
        <f t="shared" si="1"/>
      </c>
      <c r="J26" s="119">
        <f t="shared" si="2"/>
      </c>
      <c r="K26" s="119">
        <f t="shared" si="3"/>
        <v>0.4</v>
      </c>
      <c r="L26" s="119">
        <f t="shared" si="4"/>
      </c>
      <c r="M26" s="119">
        <f t="shared" si="5"/>
      </c>
      <c r="N26" s="119">
        <f t="shared" si="6"/>
      </c>
      <c r="O26" s="113">
        <f t="shared" si="7"/>
        <v>40</v>
      </c>
      <c r="P26" s="104"/>
      <c r="R26" s="119">
        <f t="shared" si="13"/>
      </c>
      <c r="S26" s="119">
        <f t="shared" si="13"/>
      </c>
      <c r="T26" s="119">
        <f t="shared" si="13"/>
        <v>0.4</v>
      </c>
      <c r="U26" s="119">
        <f t="shared" si="13"/>
      </c>
      <c r="V26" s="119">
        <f t="shared" si="13"/>
      </c>
      <c r="W26" s="119">
        <f t="shared" si="13"/>
      </c>
      <c r="X26" s="113">
        <f t="shared" si="9"/>
        <v>40</v>
      </c>
      <c r="Y26" s="192">
        <f t="shared" si="10"/>
        <v>40</v>
      </c>
      <c r="Z26" s="168"/>
      <c r="AA26" s="16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93">
        <f>Y26</f>
        <v>40</v>
      </c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0" s="9" customFormat="1" ht="48.75" customHeight="1">
      <c r="A27" s="310" t="s">
        <v>77</v>
      </c>
      <c r="B27" s="311"/>
      <c r="C27" s="209" t="s">
        <v>364</v>
      </c>
      <c r="D27" s="209" t="s">
        <v>74</v>
      </c>
      <c r="E27" s="210" t="s">
        <v>75</v>
      </c>
      <c r="F27" s="210" t="s">
        <v>76</v>
      </c>
      <c r="H27" s="130"/>
      <c r="I27" s="4"/>
      <c r="J27" s="4"/>
      <c r="K27" s="4"/>
      <c r="L27" s="4"/>
      <c r="M27" s="4"/>
      <c r="N27" s="114"/>
      <c r="O27" s="105"/>
      <c r="P27" s="122">
        <f>SUM(O28:O42)/15</f>
        <v>53.333333333333336</v>
      </c>
      <c r="R27" s="27"/>
      <c r="S27" s="28"/>
      <c r="T27" s="28"/>
      <c r="U27" s="28"/>
      <c r="V27" s="28"/>
      <c r="W27" s="28"/>
      <c r="X27" s="29"/>
      <c r="Y27" s="163"/>
      <c r="Z27" s="168"/>
      <c r="AA27" s="168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0" s="9" customFormat="1" ht="33" customHeight="1">
      <c r="A28" s="155" t="s">
        <v>27</v>
      </c>
      <c r="B28" s="120" t="s">
        <v>145</v>
      </c>
      <c r="C28" s="152" t="s">
        <v>95</v>
      </c>
      <c r="D28" s="80"/>
      <c r="E28" s="22"/>
      <c r="F28" s="22"/>
      <c r="H28" s="129">
        <v>1</v>
      </c>
      <c r="I28" s="118">
        <f aca="true" t="shared" si="14" ref="I28:I33">IF(H28=1,$I$14,"")</f>
        <v>0</v>
      </c>
      <c r="J28" s="119">
        <f aca="true" t="shared" si="15" ref="J28:J33">IF(H28=2,$J$14,"")</f>
      </c>
      <c r="K28" s="119">
        <f aca="true" t="shared" si="16" ref="K28:K33">IF(H28=3,$K$14,"")</f>
      </c>
      <c r="L28" s="119">
        <f aca="true" t="shared" si="17" ref="L28:L33">IF(H28=4,$L$14,"")</f>
      </c>
      <c r="M28" s="119">
        <f aca="true" t="shared" si="18" ref="M28:M33">IF(H28=5,$M$14,"")</f>
      </c>
      <c r="N28" s="119">
        <f aca="true" t="shared" si="19" ref="N28:N33">IF(H28=6,$N$14,"")</f>
      </c>
      <c r="O28" s="113">
        <f aca="true" t="shared" si="20" ref="O28:O42">SUM(I28:N28)*100</f>
        <v>0</v>
      </c>
      <c r="P28" s="104"/>
      <c r="R28" s="119">
        <f aca="true" t="shared" si="21" ref="R28:U33">I28</f>
        <v>0</v>
      </c>
      <c r="S28" s="119">
        <f t="shared" si="21"/>
      </c>
      <c r="T28" s="119">
        <f t="shared" si="21"/>
      </c>
      <c r="U28" s="119">
        <f t="shared" si="21"/>
      </c>
      <c r="V28" s="119">
        <f aca="true" t="shared" si="22" ref="V28:V33">M28</f>
      </c>
      <c r="W28" s="119">
        <f aca="true" t="shared" si="23" ref="W28:W33">N28</f>
      </c>
      <c r="X28" s="113">
        <f aca="true" t="shared" si="24" ref="X28:X42">SUM(R28:W28)*100</f>
        <v>0</v>
      </c>
      <c r="Y28" s="192">
        <f>X28</f>
        <v>0</v>
      </c>
      <c r="Z28" s="168"/>
      <c r="AA28" s="168"/>
      <c r="AB28" s="145"/>
      <c r="AC28" s="193">
        <f>X28</f>
        <v>0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50" s="9" customFormat="1" ht="33" customHeight="1">
      <c r="A29" s="155" t="s">
        <v>31</v>
      </c>
      <c r="B29" s="120" t="s">
        <v>146</v>
      </c>
      <c r="C29" s="152" t="s">
        <v>95</v>
      </c>
      <c r="D29" s="78"/>
      <c r="E29" s="23"/>
      <c r="F29" s="23"/>
      <c r="H29" s="111">
        <v>4</v>
      </c>
      <c r="I29" s="118">
        <f t="shared" si="14"/>
      </c>
      <c r="J29" s="119">
        <f t="shared" si="15"/>
      </c>
      <c r="K29" s="119">
        <f t="shared" si="16"/>
      </c>
      <c r="L29" s="119">
        <f t="shared" si="17"/>
        <v>0.6</v>
      </c>
      <c r="M29" s="119">
        <f t="shared" si="18"/>
      </c>
      <c r="N29" s="119">
        <f t="shared" si="19"/>
      </c>
      <c r="O29" s="113">
        <f t="shared" si="20"/>
        <v>60</v>
      </c>
      <c r="P29" s="104"/>
      <c r="R29" s="119">
        <f t="shared" si="21"/>
      </c>
      <c r="S29" s="119">
        <f t="shared" si="21"/>
      </c>
      <c r="T29" s="119">
        <f t="shared" si="21"/>
      </c>
      <c r="U29" s="119">
        <f t="shared" si="21"/>
        <v>0.6</v>
      </c>
      <c r="V29" s="119">
        <f t="shared" si="22"/>
      </c>
      <c r="W29" s="119">
        <f t="shared" si="23"/>
      </c>
      <c r="X29" s="113">
        <f t="shared" si="24"/>
        <v>60</v>
      </c>
      <c r="Y29" s="192">
        <f>X29</f>
        <v>60</v>
      </c>
      <c r="Z29" s="168"/>
      <c r="AA29" s="168"/>
      <c r="AB29" s="145"/>
      <c r="AC29" s="193">
        <f>X29</f>
        <v>60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</row>
    <row r="30" spans="1:50" s="9" customFormat="1" ht="33" customHeight="1">
      <c r="A30" s="155" t="s">
        <v>28</v>
      </c>
      <c r="B30" s="156" t="s">
        <v>147</v>
      </c>
      <c r="C30" s="152" t="s">
        <v>105</v>
      </c>
      <c r="D30" s="78"/>
      <c r="E30" s="23"/>
      <c r="F30" s="23"/>
      <c r="H30" s="111">
        <v>3</v>
      </c>
      <c r="I30" s="118">
        <f t="shared" si="14"/>
      </c>
      <c r="J30" s="119">
        <f t="shared" si="15"/>
      </c>
      <c r="K30" s="119">
        <f t="shared" si="16"/>
        <v>0.4</v>
      </c>
      <c r="L30" s="119">
        <f t="shared" si="17"/>
      </c>
      <c r="M30" s="119">
        <f t="shared" si="18"/>
      </c>
      <c r="N30" s="119">
        <f t="shared" si="19"/>
      </c>
      <c r="O30" s="113">
        <f t="shared" si="20"/>
        <v>40</v>
      </c>
      <c r="P30" s="104"/>
      <c r="R30" s="119">
        <f t="shared" si="21"/>
      </c>
      <c r="S30" s="119">
        <f t="shared" si="21"/>
      </c>
      <c r="T30" s="119">
        <f t="shared" si="21"/>
        <v>0.4</v>
      </c>
      <c r="U30" s="119">
        <f t="shared" si="21"/>
      </c>
      <c r="V30" s="119">
        <f t="shared" si="22"/>
      </c>
      <c r="W30" s="119">
        <f t="shared" si="23"/>
      </c>
      <c r="X30" s="113">
        <f t="shared" si="24"/>
        <v>40</v>
      </c>
      <c r="Y30" s="192">
        <f>X30</f>
        <v>40</v>
      </c>
      <c r="Z30" s="168"/>
      <c r="AA30" s="168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93">
        <f>X30</f>
        <v>40</v>
      </c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</row>
    <row r="31" spans="1:50" s="9" customFormat="1" ht="33" customHeight="1">
      <c r="A31" s="155" t="s">
        <v>29</v>
      </c>
      <c r="B31" s="120" t="s">
        <v>148</v>
      </c>
      <c r="C31" s="152" t="s">
        <v>105</v>
      </c>
      <c r="D31" s="78"/>
      <c r="E31" s="23"/>
      <c r="F31" s="23"/>
      <c r="H31" s="111">
        <v>5</v>
      </c>
      <c r="I31" s="118">
        <f t="shared" si="14"/>
      </c>
      <c r="J31" s="119">
        <f t="shared" si="15"/>
      </c>
      <c r="K31" s="119">
        <f t="shared" si="16"/>
      </c>
      <c r="L31" s="119">
        <f t="shared" si="17"/>
      </c>
      <c r="M31" s="119">
        <f t="shared" si="18"/>
        <v>0.8</v>
      </c>
      <c r="N31" s="119">
        <f t="shared" si="19"/>
      </c>
      <c r="O31" s="113">
        <f t="shared" si="20"/>
        <v>80</v>
      </c>
      <c r="P31" s="104"/>
      <c r="R31" s="119">
        <f t="shared" si="21"/>
      </c>
      <c r="S31" s="119">
        <f t="shared" si="21"/>
      </c>
      <c r="T31" s="119">
        <f t="shared" si="21"/>
      </c>
      <c r="U31" s="119">
        <f t="shared" si="21"/>
      </c>
      <c r="V31" s="119">
        <f t="shared" si="22"/>
        <v>0.8</v>
      </c>
      <c r="W31" s="119">
        <f t="shared" si="23"/>
      </c>
      <c r="X31" s="113">
        <f t="shared" si="24"/>
        <v>80</v>
      </c>
      <c r="Y31" s="192">
        <f>X31</f>
        <v>80</v>
      </c>
      <c r="Z31" s="168"/>
      <c r="AA31" s="168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93">
        <f>X31</f>
        <v>80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</row>
    <row r="32" spans="1:50" s="9" customFormat="1" ht="33" customHeight="1">
      <c r="A32" s="151" t="s">
        <v>2</v>
      </c>
      <c r="B32" s="120" t="s">
        <v>149</v>
      </c>
      <c r="C32" s="152" t="s">
        <v>105</v>
      </c>
      <c r="D32" s="78"/>
      <c r="E32" s="24"/>
      <c r="F32" s="24"/>
      <c r="H32" s="111">
        <v>4</v>
      </c>
      <c r="I32" s="118">
        <f t="shared" si="14"/>
      </c>
      <c r="J32" s="119">
        <f t="shared" si="15"/>
      </c>
      <c r="K32" s="119">
        <f t="shared" si="16"/>
      </c>
      <c r="L32" s="119">
        <f t="shared" si="17"/>
        <v>0.6</v>
      </c>
      <c r="M32" s="119">
        <f t="shared" si="18"/>
      </c>
      <c r="N32" s="119">
        <f t="shared" si="19"/>
      </c>
      <c r="O32" s="113">
        <f t="shared" si="20"/>
        <v>60</v>
      </c>
      <c r="P32" s="104"/>
      <c r="R32" s="119">
        <f t="shared" si="21"/>
      </c>
      <c r="S32" s="119">
        <f t="shared" si="21"/>
      </c>
      <c r="T32" s="119">
        <f t="shared" si="21"/>
      </c>
      <c r="U32" s="119">
        <f t="shared" si="21"/>
        <v>0.6</v>
      </c>
      <c r="V32" s="119">
        <f t="shared" si="22"/>
      </c>
      <c r="W32" s="119">
        <f t="shared" si="23"/>
      </c>
      <c r="X32" s="113">
        <f t="shared" si="24"/>
        <v>60</v>
      </c>
      <c r="Y32" s="192">
        <f>X32</f>
        <v>60</v>
      </c>
      <c r="Z32" s="168"/>
      <c r="AA32" s="168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93">
        <f>X32</f>
        <v>60</v>
      </c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</row>
    <row r="33" spans="1:50" s="9" customFormat="1" ht="33" customHeight="1">
      <c r="A33" s="151" t="s">
        <v>19</v>
      </c>
      <c r="B33" s="120" t="s">
        <v>160</v>
      </c>
      <c r="C33" s="152" t="s">
        <v>107</v>
      </c>
      <c r="D33" s="78"/>
      <c r="E33" s="24"/>
      <c r="F33" s="24"/>
      <c r="H33" s="126">
        <v>6</v>
      </c>
      <c r="I33" s="118">
        <f t="shared" si="14"/>
      </c>
      <c r="J33" s="119">
        <f t="shared" si="15"/>
      </c>
      <c r="K33" s="119">
        <f t="shared" si="16"/>
      </c>
      <c r="L33" s="119">
        <f t="shared" si="17"/>
      </c>
      <c r="M33" s="119">
        <f t="shared" si="18"/>
      </c>
      <c r="N33" s="119">
        <f t="shared" si="19"/>
        <v>1</v>
      </c>
      <c r="O33" s="113">
        <f t="shared" si="20"/>
        <v>100</v>
      </c>
      <c r="P33" s="104"/>
      <c r="R33" s="119">
        <f t="shared" si="21"/>
      </c>
      <c r="S33" s="119">
        <f t="shared" si="21"/>
      </c>
      <c r="T33" s="119">
        <f t="shared" si="21"/>
      </c>
      <c r="U33" s="119">
        <f t="shared" si="21"/>
      </c>
      <c r="V33" s="119">
        <f t="shared" si="22"/>
      </c>
      <c r="W33" s="119">
        <f t="shared" si="23"/>
        <v>1</v>
      </c>
      <c r="X33" s="175">
        <f t="shared" si="24"/>
        <v>100</v>
      </c>
      <c r="Y33" s="174"/>
      <c r="Z33" s="192">
        <f aca="true" t="shared" si="25" ref="Z33:Z42">X33</f>
        <v>100</v>
      </c>
      <c r="AA33" s="16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93">
        <f>X33</f>
        <v>100</v>
      </c>
      <c r="AQ33" s="194"/>
      <c r="AR33" s="145"/>
      <c r="AS33" s="145"/>
      <c r="AT33" s="145"/>
      <c r="AU33" s="145"/>
      <c r="AV33" s="145"/>
      <c r="AW33" s="145"/>
      <c r="AX33" s="145"/>
    </row>
    <row r="34" spans="1:50" s="9" customFormat="1" ht="33" customHeight="1">
      <c r="A34" s="155" t="s">
        <v>150</v>
      </c>
      <c r="B34" s="120" t="s">
        <v>161</v>
      </c>
      <c r="C34" s="152" t="s">
        <v>107</v>
      </c>
      <c r="D34" s="80"/>
      <c r="E34" s="22"/>
      <c r="F34" s="22"/>
      <c r="H34" s="129">
        <v>5</v>
      </c>
      <c r="I34" s="118">
        <f aca="true" t="shared" si="26" ref="I34:I39">IF(H34=1,$I$14,"")</f>
      </c>
      <c r="J34" s="119">
        <f aca="true" t="shared" si="27" ref="J34:J39">IF(H34=2,$J$14,"")</f>
      </c>
      <c r="K34" s="119">
        <f aca="true" t="shared" si="28" ref="K34:K39">IF(H34=3,$K$14,"")</f>
      </c>
      <c r="L34" s="119">
        <f aca="true" t="shared" si="29" ref="L34:L39">IF(H34=4,$L$14,"")</f>
      </c>
      <c r="M34" s="119">
        <f aca="true" t="shared" si="30" ref="M34:M39">IF(H34=5,$M$14,"")</f>
        <v>0.8</v>
      </c>
      <c r="N34" s="119">
        <f aca="true" t="shared" si="31" ref="N34:N39">IF(H34=6,$N$14,"")</f>
      </c>
      <c r="O34" s="113">
        <f t="shared" si="20"/>
        <v>80</v>
      </c>
      <c r="P34" s="104"/>
      <c r="R34" s="119">
        <f aca="true" t="shared" si="32" ref="R34:R39">I34</f>
      </c>
      <c r="S34" s="119">
        <f aca="true" t="shared" si="33" ref="S34:S39">J34</f>
      </c>
      <c r="T34" s="119">
        <f aca="true" t="shared" si="34" ref="T34:T39">K34</f>
      </c>
      <c r="U34" s="119">
        <f aca="true" t="shared" si="35" ref="U34:U39">L34</f>
      </c>
      <c r="V34" s="119">
        <f aca="true" t="shared" si="36" ref="V34:V39">M34</f>
        <v>0.8</v>
      </c>
      <c r="W34" s="119">
        <f aca="true" t="shared" si="37" ref="W34:W39">N34</f>
      </c>
      <c r="X34" s="113">
        <f t="shared" si="24"/>
        <v>80</v>
      </c>
      <c r="Y34" s="167"/>
      <c r="Z34" s="192">
        <f t="shared" si="25"/>
        <v>80</v>
      </c>
      <c r="AA34" s="168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93">
        <f>X34</f>
        <v>80</v>
      </c>
      <c r="AQ34" s="194"/>
      <c r="AR34" s="145"/>
      <c r="AS34" s="145"/>
      <c r="AT34" s="145"/>
      <c r="AU34" s="145"/>
      <c r="AV34" s="145"/>
      <c r="AW34" s="145"/>
      <c r="AX34" s="145"/>
    </row>
    <row r="35" spans="1:50" s="9" customFormat="1" ht="33" customHeight="1">
      <c r="A35" s="155" t="s">
        <v>151</v>
      </c>
      <c r="B35" s="120" t="s">
        <v>162</v>
      </c>
      <c r="C35" s="152" t="s">
        <v>108</v>
      </c>
      <c r="D35" s="78"/>
      <c r="E35" s="23"/>
      <c r="F35" s="23"/>
      <c r="H35" s="111">
        <v>4</v>
      </c>
      <c r="I35" s="118">
        <f t="shared" si="26"/>
      </c>
      <c r="J35" s="119">
        <f t="shared" si="27"/>
      </c>
      <c r="K35" s="119">
        <f t="shared" si="28"/>
      </c>
      <c r="L35" s="119">
        <f t="shared" si="29"/>
        <v>0.6</v>
      </c>
      <c r="M35" s="119">
        <f t="shared" si="30"/>
      </c>
      <c r="N35" s="119">
        <f t="shared" si="31"/>
      </c>
      <c r="O35" s="113">
        <f t="shared" si="20"/>
        <v>60</v>
      </c>
      <c r="P35" s="104"/>
      <c r="R35" s="119">
        <f t="shared" si="32"/>
      </c>
      <c r="S35" s="119">
        <f t="shared" si="33"/>
      </c>
      <c r="T35" s="119">
        <f t="shared" si="34"/>
      </c>
      <c r="U35" s="119">
        <f t="shared" si="35"/>
        <v>0.6</v>
      </c>
      <c r="V35" s="119">
        <f t="shared" si="36"/>
      </c>
      <c r="W35" s="119">
        <f t="shared" si="37"/>
      </c>
      <c r="X35" s="113">
        <f t="shared" si="24"/>
        <v>60</v>
      </c>
      <c r="Y35" s="167"/>
      <c r="Z35" s="192">
        <f t="shared" si="25"/>
        <v>60</v>
      </c>
      <c r="AA35" s="168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93">
        <f>X35</f>
        <v>60</v>
      </c>
      <c r="AR35" s="145"/>
      <c r="AS35" s="145"/>
      <c r="AT35" s="145"/>
      <c r="AU35" s="145"/>
      <c r="AV35" s="145"/>
      <c r="AW35" s="145"/>
      <c r="AX35" s="145"/>
    </row>
    <row r="36" spans="1:50" s="9" customFormat="1" ht="33" customHeight="1">
      <c r="A36" s="155" t="s">
        <v>152</v>
      </c>
      <c r="B36" s="156" t="s">
        <v>163</v>
      </c>
      <c r="C36" s="152" t="s">
        <v>108</v>
      </c>
      <c r="D36" s="78"/>
      <c r="E36" s="23"/>
      <c r="F36" s="23"/>
      <c r="H36" s="111">
        <v>2</v>
      </c>
      <c r="I36" s="118">
        <f t="shared" si="26"/>
      </c>
      <c r="J36" s="119">
        <f t="shared" si="27"/>
        <v>0.2</v>
      </c>
      <c r="K36" s="119">
        <f t="shared" si="28"/>
      </c>
      <c r="L36" s="119">
        <f t="shared" si="29"/>
      </c>
      <c r="M36" s="119">
        <f t="shared" si="30"/>
      </c>
      <c r="N36" s="119">
        <f t="shared" si="31"/>
      </c>
      <c r="O36" s="113">
        <f t="shared" si="20"/>
        <v>20</v>
      </c>
      <c r="P36" s="104"/>
      <c r="R36" s="119">
        <f t="shared" si="32"/>
      </c>
      <c r="S36" s="119">
        <f t="shared" si="33"/>
        <v>0.2</v>
      </c>
      <c r="T36" s="119">
        <f t="shared" si="34"/>
      </c>
      <c r="U36" s="119">
        <f t="shared" si="35"/>
      </c>
      <c r="V36" s="119">
        <f t="shared" si="36"/>
      </c>
      <c r="W36" s="119">
        <f t="shared" si="37"/>
      </c>
      <c r="X36" s="113">
        <f t="shared" si="24"/>
        <v>20</v>
      </c>
      <c r="Y36" s="167"/>
      <c r="Z36" s="192">
        <f t="shared" si="25"/>
        <v>20</v>
      </c>
      <c r="AA36" s="168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93">
        <f>X36</f>
        <v>20</v>
      </c>
      <c r="AR36" s="145"/>
      <c r="AS36" s="145"/>
      <c r="AT36" s="145"/>
      <c r="AU36" s="145"/>
      <c r="AV36" s="145"/>
      <c r="AW36" s="145"/>
      <c r="AX36" s="145"/>
    </row>
    <row r="37" spans="1:50" s="9" customFormat="1" ht="33" customHeight="1">
      <c r="A37" s="155" t="s">
        <v>153</v>
      </c>
      <c r="B37" s="120" t="s">
        <v>164</v>
      </c>
      <c r="C37" s="152" t="s">
        <v>110</v>
      </c>
      <c r="D37" s="78"/>
      <c r="E37" s="23"/>
      <c r="F37" s="23"/>
      <c r="H37" s="111">
        <v>5</v>
      </c>
      <c r="I37" s="118">
        <f t="shared" si="26"/>
      </c>
      <c r="J37" s="119">
        <f t="shared" si="27"/>
      </c>
      <c r="K37" s="119">
        <f t="shared" si="28"/>
      </c>
      <c r="L37" s="119">
        <f t="shared" si="29"/>
      </c>
      <c r="M37" s="119">
        <f t="shared" si="30"/>
        <v>0.8</v>
      </c>
      <c r="N37" s="119">
        <f t="shared" si="31"/>
      </c>
      <c r="O37" s="113">
        <f t="shared" si="20"/>
        <v>80</v>
      </c>
      <c r="P37" s="104"/>
      <c r="R37" s="119">
        <f t="shared" si="32"/>
      </c>
      <c r="S37" s="119">
        <f t="shared" si="33"/>
      </c>
      <c r="T37" s="119">
        <f t="shared" si="34"/>
      </c>
      <c r="U37" s="119">
        <f t="shared" si="35"/>
      </c>
      <c r="V37" s="119">
        <f t="shared" si="36"/>
        <v>0.8</v>
      </c>
      <c r="W37" s="119">
        <f t="shared" si="37"/>
      </c>
      <c r="X37" s="113">
        <f t="shared" si="24"/>
        <v>80</v>
      </c>
      <c r="Y37" s="167"/>
      <c r="Z37" s="192">
        <f t="shared" si="25"/>
        <v>80</v>
      </c>
      <c r="AA37" s="168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93">
        <f>X37</f>
        <v>80</v>
      </c>
      <c r="AT37" s="145"/>
      <c r="AU37" s="145"/>
      <c r="AV37" s="145"/>
      <c r="AW37" s="145"/>
      <c r="AX37" s="145"/>
    </row>
    <row r="38" spans="1:50" s="9" customFormat="1" ht="33" customHeight="1">
      <c r="A38" s="151" t="s">
        <v>154</v>
      </c>
      <c r="B38" s="120" t="s">
        <v>165</v>
      </c>
      <c r="C38" s="152" t="s">
        <v>110</v>
      </c>
      <c r="D38" s="78"/>
      <c r="E38" s="24"/>
      <c r="F38" s="24"/>
      <c r="H38" s="111">
        <v>5</v>
      </c>
      <c r="I38" s="118">
        <f t="shared" si="26"/>
      </c>
      <c r="J38" s="119">
        <f t="shared" si="27"/>
      </c>
      <c r="K38" s="119">
        <f t="shared" si="28"/>
      </c>
      <c r="L38" s="119">
        <f t="shared" si="29"/>
      </c>
      <c r="M38" s="119">
        <f t="shared" si="30"/>
        <v>0.8</v>
      </c>
      <c r="N38" s="119">
        <f t="shared" si="31"/>
      </c>
      <c r="O38" s="113">
        <f t="shared" si="20"/>
        <v>80</v>
      </c>
      <c r="P38" s="104"/>
      <c r="R38" s="119">
        <f t="shared" si="32"/>
      </c>
      <c r="S38" s="119">
        <f t="shared" si="33"/>
      </c>
      <c r="T38" s="119">
        <f t="shared" si="34"/>
      </c>
      <c r="U38" s="119">
        <f t="shared" si="35"/>
      </c>
      <c r="V38" s="119">
        <f t="shared" si="36"/>
        <v>0.8</v>
      </c>
      <c r="W38" s="119">
        <f t="shared" si="37"/>
      </c>
      <c r="X38" s="113">
        <f t="shared" si="24"/>
        <v>80</v>
      </c>
      <c r="Y38" s="167"/>
      <c r="Z38" s="192">
        <f t="shared" si="25"/>
        <v>80</v>
      </c>
      <c r="AA38" s="168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93">
        <f>X38</f>
        <v>80</v>
      </c>
      <c r="AT38" s="145"/>
      <c r="AU38" s="145"/>
      <c r="AV38" s="145"/>
      <c r="AW38" s="145"/>
      <c r="AX38" s="145"/>
    </row>
    <row r="39" spans="1:50" s="9" customFormat="1" ht="33" customHeight="1">
      <c r="A39" s="151" t="s">
        <v>155</v>
      </c>
      <c r="B39" s="120" t="s">
        <v>166</v>
      </c>
      <c r="C39" s="152" t="s">
        <v>110</v>
      </c>
      <c r="D39" s="78"/>
      <c r="E39" s="24"/>
      <c r="F39" s="24"/>
      <c r="H39" s="126">
        <v>5</v>
      </c>
      <c r="I39" s="118">
        <f t="shared" si="26"/>
      </c>
      <c r="J39" s="119">
        <f t="shared" si="27"/>
      </c>
      <c r="K39" s="119">
        <f t="shared" si="28"/>
      </c>
      <c r="L39" s="119">
        <f t="shared" si="29"/>
      </c>
      <c r="M39" s="119">
        <f t="shared" si="30"/>
        <v>0.8</v>
      </c>
      <c r="N39" s="119">
        <f t="shared" si="31"/>
      </c>
      <c r="O39" s="113">
        <f t="shared" si="20"/>
        <v>80</v>
      </c>
      <c r="P39" s="104"/>
      <c r="R39" s="119">
        <f t="shared" si="32"/>
      </c>
      <c r="S39" s="119">
        <f t="shared" si="33"/>
      </c>
      <c r="T39" s="119">
        <f t="shared" si="34"/>
      </c>
      <c r="U39" s="119">
        <f t="shared" si="35"/>
      </c>
      <c r="V39" s="119">
        <f t="shared" si="36"/>
        <v>0.8</v>
      </c>
      <c r="W39" s="119">
        <f t="shared" si="37"/>
      </c>
      <c r="X39" s="175">
        <f t="shared" si="24"/>
        <v>80</v>
      </c>
      <c r="Y39" s="174"/>
      <c r="Z39" s="192">
        <f t="shared" si="25"/>
        <v>80</v>
      </c>
      <c r="AA39" s="16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93">
        <f>X39</f>
        <v>80</v>
      </c>
      <c r="AT39" s="145"/>
      <c r="AU39" s="145"/>
      <c r="AV39" s="145"/>
      <c r="AW39" s="145"/>
      <c r="AX39" s="145"/>
    </row>
    <row r="40" spans="1:50" s="9" customFormat="1" ht="33" customHeight="1">
      <c r="A40" s="155" t="s">
        <v>156</v>
      </c>
      <c r="B40" s="120" t="s">
        <v>167</v>
      </c>
      <c r="C40" s="152" t="s">
        <v>111</v>
      </c>
      <c r="D40" s="78"/>
      <c r="E40" s="23"/>
      <c r="F40" s="23"/>
      <c r="H40" s="111">
        <v>2</v>
      </c>
      <c r="I40" s="118">
        <f>IF(H40=1,$I$14,"")</f>
      </c>
      <c r="J40" s="119">
        <f>IF(H40=2,$J$14,"")</f>
        <v>0.2</v>
      </c>
      <c r="K40" s="119">
        <f>IF(H40=3,$K$14,"")</f>
      </c>
      <c r="L40" s="119">
        <f>IF(H40=4,$L$14,"")</f>
      </c>
      <c r="M40" s="119">
        <f>IF(H40=5,$M$14,"")</f>
      </c>
      <c r="N40" s="119">
        <f>IF(H40=6,$N$14,"")</f>
      </c>
      <c r="O40" s="113">
        <f t="shared" si="20"/>
        <v>20</v>
      </c>
      <c r="P40" s="104"/>
      <c r="R40" s="119">
        <f aca="true" t="shared" si="38" ref="R40:W42">I40</f>
      </c>
      <c r="S40" s="119">
        <f t="shared" si="38"/>
        <v>0.2</v>
      </c>
      <c r="T40" s="119">
        <f t="shared" si="38"/>
      </c>
      <c r="U40" s="119">
        <f t="shared" si="38"/>
      </c>
      <c r="V40" s="119">
        <f t="shared" si="38"/>
      </c>
      <c r="W40" s="119">
        <f t="shared" si="38"/>
      </c>
      <c r="X40" s="113">
        <f t="shared" si="24"/>
        <v>20</v>
      </c>
      <c r="Y40" s="167"/>
      <c r="Z40" s="192">
        <f t="shared" si="25"/>
        <v>20</v>
      </c>
      <c r="AA40" s="168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93">
        <f>X40</f>
        <v>20</v>
      </c>
      <c r="AU40" s="145"/>
      <c r="AV40" s="145"/>
      <c r="AW40" s="145"/>
      <c r="AX40" s="145"/>
    </row>
    <row r="41" spans="1:50" s="9" customFormat="1" ht="33" customHeight="1">
      <c r="A41" s="151" t="s">
        <v>157</v>
      </c>
      <c r="B41" s="120" t="s">
        <v>168</v>
      </c>
      <c r="C41" s="152" t="s">
        <v>111</v>
      </c>
      <c r="D41" s="78"/>
      <c r="E41" s="24"/>
      <c r="F41" s="24"/>
      <c r="H41" s="111">
        <v>2</v>
      </c>
      <c r="I41" s="118">
        <f>IF(H41=1,$I$14,"")</f>
      </c>
      <c r="J41" s="119">
        <f>IF(H41=2,$J$14,"")</f>
        <v>0.2</v>
      </c>
      <c r="K41" s="119">
        <f>IF(H41=3,$K$14,"")</f>
      </c>
      <c r="L41" s="119">
        <f>IF(H41=4,$L$14,"")</f>
      </c>
      <c r="M41" s="119">
        <f>IF(H41=5,$M$14,"")</f>
      </c>
      <c r="N41" s="119">
        <f>IF(H41=6,$N$14,"")</f>
      </c>
      <c r="O41" s="113">
        <f t="shared" si="20"/>
        <v>20</v>
      </c>
      <c r="P41" s="104"/>
      <c r="R41" s="119">
        <f t="shared" si="38"/>
      </c>
      <c r="S41" s="119">
        <f t="shared" si="38"/>
        <v>0.2</v>
      </c>
      <c r="T41" s="119">
        <f t="shared" si="38"/>
      </c>
      <c r="U41" s="119">
        <f t="shared" si="38"/>
      </c>
      <c r="V41" s="119">
        <f t="shared" si="38"/>
      </c>
      <c r="W41" s="119">
        <f t="shared" si="38"/>
      </c>
      <c r="X41" s="113">
        <f t="shared" si="24"/>
        <v>20</v>
      </c>
      <c r="Y41" s="167"/>
      <c r="Z41" s="192">
        <f t="shared" si="25"/>
        <v>20</v>
      </c>
      <c r="AA41" s="168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93">
        <f>X41</f>
        <v>20</v>
      </c>
      <c r="AU41" s="145"/>
      <c r="AV41" s="145"/>
      <c r="AW41" s="145"/>
      <c r="AX41" s="145"/>
    </row>
    <row r="42" spans="1:50" ht="33" customHeight="1">
      <c r="A42" s="151" t="s">
        <v>158</v>
      </c>
      <c r="B42" s="120" t="s">
        <v>169</v>
      </c>
      <c r="C42" s="152" t="s">
        <v>111</v>
      </c>
      <c r="D42" s="78"/>
      <c r="E42" s="24"/>
      <c r="F42" s="24"/>
      <c r="G42" s="9"/>
      <c r="H42" s="126">
        <v>2</v>
      </c>
      <c r="I42" s="118">
        <f>IF(H42=1,$I$14,"")</f>
      </c>
      <c r="J42" s="119">
        <f>IF(H42=2,$J$14,"")</f>
        <v>0.2</v>
      </c>
      <c r="K42" s="119">
        <f>IF(H42=3,$K$14,"")</f>
      </c>
      <c r="L42" s="119">
        <f>IF(H42=4,$L$14,"")</f>
      </c>
      <c r="M42" s="119">
        <f>IF(H42=5,$M$14,"")</f>
      </c>
      <c r="N42" s="119">
        <f>IF(H42=6,$N$14,"")</f>
      </c>
      <c r="O42" s="113">
        <f t="shared" si="20"/>
        <v>20</v>
      </c>
      <c r="P42" s="104"/>
      <c r="Q42" s="9"/>
      <c r="R42" s="119">
        <f t="shared" si="38"/>
      </c>
      <c r="S42" s="119">
        <f t="shared" si="38"/>
        <v>0.2</v>
      </c>
      <c r="T42" s="119">
        <f t="shared" si="38"/>
      </c>
      <c r="U42" s="119">
        <f t="shared" si="38"/>
      </c>
      <c r="V42" s="119">
        <f t="shared" si="38"/>
      </c>
      <c r="W42" s="119">
        <f t="shared" si="38"/>
      </c>
      <c r="X42" s="175">
        <f t="shared" si="24"/>
        <v>20</v>
      </c>
      <c r="Y42" s="174"/>
      <c r="Z42" s="192">
        <f t="shared" si="25"/>
        <v>20</v>
      </c>
      <c r="AA42" s="16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93">
        <f>X42</f>
        <v>20</v>
      </c>
      <c r="AU42" s="145"/>
      <c r="AV42" s="145"/>
      <c r="AW42" s="145"/>
      <c r="AX42" s="145"/>
    </row>
    <row r="43" spans="1:54" ht="48.75" customHeight="1">
      <c r="A43" s="320" t="s">
        <v>78</v>
      </c>
      <c r="B43" s="321"/>
      <c r="C43" s="208" t="s">
        <v>364</v>
      </c>
      <c r="D43" s="208" t="s">
        <v>74</v>
      </c>
      <c r="E43" s="146" t="s">
        <v>75</v>
      </c>
      <c r="F43" s="146" t="s">
        <v>76</v>
      </c>
      <c r="G43" s="9"/>
      <c r="H43" s="131"/>
      <c r="I43" s="4"/>
      <c r="J43" s="4"/>
      <c r="K43" s="4"/>
      <c r="L43" s="4"/>
      <c r="M43" s="4"/>
      <c r="N43" s="114"/>
      <c r="O43" s="105"/>
      <c r="P43" s="121">
        <f>SUM(O44:O63)/20</f>
        <v>62</v>
      </c>
      <c r="Q43" s="9"/>
      <c r="R43" s="27"/>
      <c r="S43" s="28"/>
      <c r="T43" s="28"/>
      <c r="U43" s="28"/>
      <c r="V43" s="28"/>
      <c r="W43" s="28"/>
      <c r="X43" s="29"/>
      <c r="Y43" s="174"/>
      <c r="Z43" s="168"/>
      <c r="AA43" s="168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9"/>
      <c r="AZ43" s="9"/>
      <c r="BA43" s="9"/>
      <c r="BB43" s="9"/>
    </row>
    <row r="44" spans="1:54" ht="33" customHeight="1">
      <c r="A44" s="155" t="s">
        <v>23</v>
      </c>
      <c r="B44" s="120" t="s">
        <v>183</v>
      </c>
      <c r="C44" s="152" t="s">
        <v>96</v>
      </c>
      <c r="D44" s="78"/>
      <c r="E44" s="24"/>
      <c r="F44" s="24"/>
      <c r="G44" s="9"/>
      <c r="H44" s="128">
        <v>2</v>
      </c>
      <c r="I44" s="118">
        <f aca="true" t="shared" si="39" ref="I44:I50">IF(H44=1,$I$14,"")</f>
      </c>
      <c r="J44" s="119">
        <f aca="true" t="shared" si="40" ref="J44:J50">IF(H44=2,$J$14,"")</f>
        <v>0.2</v>
      </c>
      <c r="K44" s="119">
        <f aca="true" t="shared" si="41" ref="K44:K50">IF(H44=3,$K$14,"")</f>
      </c>
      <c r="L44" s="119">
        <f aca="true" t="shared" si="42" ref="L44:L50">IF(H44=4,$L$14,"")</f>
      </c>
      <c r="M44" s="119">
        <f aca="true" t="shared" si="43" ref="M44:M50">IF(H44=5,$M$14,"")</f>
      </c>
      <c r="N44" s="119">
        <f aca="true" t="shared" si="44" ref="N44:N50">IF(H44=6,$N$14,"")</f>
      </c>
      <c r="O44" s="113">
        <f aca="true" t="shared" si="45" ref="O44:O63">SUM(I44:N44)*100</f>
        <v>20</v>
      </c>
      <c r="P44" s="104"/>
      <c r="Q44" s="9"/>
      <c r="R44" s="119">
        <f aca="true" t="shared" si="46" ref="R44:R50">I44</f>
      </c>
      <c r="S44" s="119">
        <f aca="true" t="shared" si="47" ref="S44:S50">J44</f>
        <v>0.2</v>
      </c>
      <c r="T44" s="119">
        <f aca="true" t="shared" si="48" ref="T44:T50">K44</f>
      </c>
      <c r="U44" s="119">
        <f aca="true" t="shared" si="49" ref="U44:U50">L44</f>
      </c>
      <c r="V44" s="119">
        <f aca="true" t="shared" si="50" ref="V44:V50">M44</f>
      </c>
      <c r="W44" s="119">
        <f aca="true" t="shared" si="51" ref="W44:W50">N44</f>
      </c>
      <c r="X44" s="175">
        <f aca="true" t="shared" si="52" ref="X44:X63">SUM(R44:W44)*100</f>
        <v>20</v>
      </c>
      <c r="Y44" s="192">
        <f aca="true" t="shared" si="53" ref="Y44:Y52">X44</f>
        <v>20</v>
      </c>
      <c r="Z44" s="165"/>
      <c r="AA44" s="168"/>
      <c r="AB44" s="145"/>
      <c r="AC44" s="145"/>
      <c r="AD44" s="193">
        <f>X44</f>
        <v>20</v>
      </c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9"/>
      <c r="AZ44" s="9"/>
      <c r="BA44" s="9"/>
      <c r="BB44" s="9"/>
    </row>
    <row r="45" spans="1:54" ht="33" customHeight="1">
      <c r="A45" s="155" t="s">
        <v>20</v>
      </c>
      <c r="B45" s="120" t="s">
        <v>184</v>
      </c>
      <c r="C45" s="152" t="s">
        <v>96</v>
      </c>
      <c r="D45" s="78"/>
      <c r="E45" s="24"/>
      <c r="F45" s="24"/>
      <c r="G45" s="9"/>
      <c r="H45" s="111">
        <v>5</v>
      </c>
      <c r="I45" s="118">
        <f t="shared" si="39"/>
      </c>
      <c r="J45" s="119">
        <f t="shared" si="40"/>
      </c>
      <c r="K45" s="119">
        <f t="shared" si="41"/>
      </c>
      <c r="L45" s="119">
        <f t="shared" si="42"/>
      </c>
      <c r="M45" s="119">
        <f t="shared" si="43"/>
        <v>0.8</v>
      </c>
      <c r="N45" s="119">
        <f t="shared" si="44"/>
      </c>
      <c r="O45" s="113">
        <f t="shared" si="45"/>
        <v>80</v>
      </c>
      <c r="P45" s="104"/>
      <c r="Q45" s="9"/>
      <c r="R45" s="119">
        <f t="shared" si="46"/>
      </c>
      <c r="S45" s="119">
        <f t="shared" si="47"/>
      </c>
      <c r="T45" s="119">
        <f t="shared" si="48"/>
      </c>
      <c r="U45" s="119">
        <f t="shared" si="49"/>
      </c>
      <c r="V45" s="119">
        <f t="shared" si="50"/>
        <v>0.8</v>
      </c>
      <c r="W45" s="119">
        <f t="shared" si="51"/>
      </c>
      <c r="X45" s="175">
        <f t="shared" si="52"/>
        <v>80</v>
      </c>
      <c r="Y45" s="192">
        <f t="shared" si="53"/>
        <v>80</v>
      </c>
      <c r="Z45" s="165"/>
      <c r="AA45" s="168"/>
      <c r="AB45" s="145"/>
      <c r="AC45" s="145"/>
      <c r="AD45" s="193">
        <f>X45</f>
        <v>80</v>
      </c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9"/>
      <c r="AZ45" s="9"/>
      <c r="BA45" s="9"/>
      <c r="BB45" s="9"/>
    </row>
    <row r="46" spans="1:54" ht="33" customHeight="1">
      <c r="A46" s="155" t="s">
        <v>32</v>
      </c>
      <c r="B46" s="120" t="s">
        <v>185</v>
      </c>
      <c r="C46" s="152" t="s">
        <v>96</v>
      </c>
      <c r="D46" s="78"/>
      <c r="E46" s="24"/>
      <c r="F46" s="24"/>
      <c r="G46" s="9"/>
      <c r="H46" s="111">
        <v>5</v>
      </c>
      <c r="I46" s="118">
        <f t="shared" si="39"/>
      </c>
      <c r="J46" s="119">
        <f t="shared" si="40"/>
      </c>
      <c r="K46" s="119">
        <f t="shared" si="41"/>
      </c>
      <c r="L46" s="119">
        <f t="shared" si="42"/>
      </c>
      <c r="M46" s="119">
        <f t="shared" si="43"/>
        <v>0.8</v>
      </c>
      <c r="N46" s="119">
        <f t="shared" si="44"/>
      </c>
      <c r="O46" s="113">
        <f t="shared" si="45"/>
        <v>80</v>
      </c>
      <c r="P46" s="104"/>
      <c r="Q46" s="9"/>
      <c r="R46" s="119">
        <f t="shared" si="46"/>
      </c>
      <c r="S46" s="119">
        <f t="shared" si="47"/>
      </c>
      <c r="T46" s="119">
        <f t="shared" si="48"/>
      </c>
      <c r="U46" s="119">
        <f t="shared" si="49"/>
      </c>
      <c r="V46" s="119">
        <f t="shared" si="50"/>
        <v>0.8</v>
      </c>
      <c r="W46" s="119">
        <f t="shared" si="51"/>
      </c>
      <c r="X46" s="175">
        <f t="shared" si="52"/>
        <v>80</v>
      </c>
      <c r="Y46" s="192">
        <f t="shared" si="53"/>
        <v>80</v>
      </c>
      <c r="Z46" s="165"/>
      <c r="AA46" s="168"/>
      <c r="AB46" s="145"/>
      <c r="AC46" s="145"/>
      <c r="AD46" s="193">
        <f>X46</f>
        <v>80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9"/>
      <c r="AZ46" s="9"/>
      <c r="BA46" s="9"/>
      <c r="BB46" s="9"/>
    </row>
    <row r="47" spans="1:54" ht="33" customHeight="1">
      <c r="A47" s="155" t="s">
        <v>3</v>
      </c>
      <c r="B47" s="120" t="s">
        <v>186</v>
      </c>
      <c r="C47" s="152" t="s">
        <v>97</v>
      </c>
      <c r="D47" s="78"/>
      <c r="E47" s="24"/>
      <c r="F47" s="24"/>
      <c r="G47" s="9"/>
      <c r="H47" s="111">
        <v>4</v>
      </c>
      <c r="I47" s="118">
        <f t="shared" si="39"/>
      </c>
      <c r="J47" s="119">
        <f t="shared" si="40"/>
      </c>
      <c r="K47" s="119">
        <f t="shared" si="41"/>
      </c>
      <c r="L47" s="119">
        <f t="shared" si="42"/>
        <v>0.6</v>
      </c>
      <c r="M47" s="119">
        <f t="shared" si="43"/>
      </c>
      <c r="N47" s="119">
        <f t="shared" si="44"/>
      </c>
      <c r="O47" s="113">
        <f t="shared" si="45"/>
        <v>60</v>
      </c>
      <c r="P47" s="104"/>
      <c r="Q47" s="9"/>
      <c r="R47" s="119">
        <f aca="true" t="shared" si="54" ref="R47:W47">I47</f>
      </c>
      <c r="S47" s="119">
        <f t="shared" si="54"/>
      </c>
      <c r="T47" s="119">
        <f t="shared" si="54"/>
      </c>
      <c r="U47" s="119">
        <f t="shared" si="54"/>
        <v>0.6</v>
      </c>
      <c r="V47" s="119">
        <f t="shared" si="54"/>
      </c>
      <c r="W47" s="119">
        <f t="shared" si="54"/>
      </c>
      <c r="X47" s="175">
        <f t="shared" si="52"/>
        <v>60</v>
      </c>
      <c r="Y47" s="192">
        <f t="shared" si="53"/>
        <v>60</v>
      </c>
      <c r="Z47" s="165"/>
      <c r="AA47" s="168"/>
      <c r="AB47" s="145"/>
      <c r="AC47" s="145"/>
      <c r="AD47" s="145"/>
      <c r="AE47" s="193">
        <f>X47</f>
        <v>60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9"/>
      <c r="AZ47" s="9"/>
      <c r="BA47" s="9"/>
      <c r="BB47" s="9"/>
    </row>
    <row r="48" spans="1:54" ht="33" customHeight="1">
      <c r="A48" s="155" t="s">
        <v>4</v>
      </c>
      <c r="B48" s="120" t="s">
        <v>187</v>
      </c>
      <c r="C48" s="152" t="s">
        <v>98</v>
      </c>
      <c r="D48" s="78"/>
      <c r="E48" s="24"/>
      <c r="F48" s="24"/>
      <c r="G48" s="9"/>
      <c r="H48" s="111">
        <v>5</v>
      </c>
      <c r="I48" s="118">
        <f t="shared" si="39"/>
      </c>
      <c r="J48" s="119">
        <f t="shared" si="40"/>
      </c>
      <c r="K48" s="119">
        <f t="shared" si="41"/>
      </c>
      <c r="L48" s="119">
        <f t="shared" si="42"/>
      </c>
      <c r="M48" s="119">
        <f t="shared" si="43"/>
        <v>0.8</v>
      </c>
      <c r="N48" s="119">
        <f t="shared" si="44"/>
      </c>
      <c r="O48" s="113">
        <f t="shared" si="45"/>
        <v>80</v>
      </c>
      <c r="P48" s="104"/>
      <c r="Q48" s="9"/>
      <c r="R48" s="119">
        <f t="shared" si="46"/>
      </c>
      <c r="S48" s="119">
        <f t="shared" si="47"/>
      </c>
      <c r="T48" s="119">
        <f t="shared" si="48"/>
      </c>
      <c r="U48" s="119">
        <f t="shared" si="49"/>
      </c>
      <c r="V48" s="119">
        <f t="shared" si="50"/>
        <v>0.8</v>
      </c>
      <c r="W48" s="119">
        <f t="shared" si="51"/>
      </c>
      <c r="X48" s="175">
        <f t="shared" si="52"/>
        <v>80</v>
      </c>
      <c r="Y48" s="192">
        <f t="shared" si="53"/>
        <v>80</v>
      </c>
      <c r="Z48" s="165"/>
      <c r="AA48" s="168"/>
      <c r="AB48" s="145"/>
      <c r="AC48" s="145"/>
      <c r="AD48" s="145"/>
      <c r="AE48" s="145"/>
      <c r="AF48" s="193">
        <f>X48</f>
        <v>80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9"/>
      <c r="AZ48" s="9"/>
      <c r="BA48" s="9"/>
      <c r="BB48" s="9"/>
    </row>
    <row r="49" spans="1:54" ht="33" customHeight="1">
      <c r="A49" s="151" t="s">
        <v>5</v>
      </c>
      <c r="B49" s="120" t="s">
        <v>188</v>
      </c>
      <c r="C49" s="152" t="s">
        <v>98</v>
      </c>
      <c r="D49" s="78"/>
      <c r="E49" s="24"/>
      <c r="F49" s="24"/>
      <c r="G49" s="9"/>
      <c r="H49" s="111">
        <v>5</v>
      </c>
      <c r="I49" s="118">
        <f t="shared" si="39"/>
      </c>
      <c r="J49" s="119">
        <f t="shared" si="40"/>
      </c>
      <c r="K49" s="119">
        <f t="shared" si="41"/>
      </c>
      <c r="L49" s="119">
        <f t="shared" si="42"/>
      </c>
      <c r="M49" s="119">
        <f t="shared" si="43"/>
        <v>0.8</v>
      </c>
      <c r="N49" s="119">
        <f t="shared" si="44"/>
      </c>
      <c r="O49" s="113">
        <f t="shared" si="45"/>
        <v>80</v>
      </c>
      <c r="P49" s="104"/>
      <c r="Q49" s="9"/>
      <c r="R49" s="119">
        <f t="shared" si="46"/>
      </c>
      <c r="S49" s="119">
        <f t="shared" si="47"/>
      </c>
      <c r="T49" s="119">
        <f t="shared" si="48"/>
      </c>
      <c r="U49" s="119">
        <f t="shared" si="49"/>
      </c>
      <c r="V49" s="119">
        <f t="shared" si="50"/>
        <v>0.8</v>
      </c>
      <c r="W49" s="119">
        <f t="shared" si="51"/>
      </c>
      <c r="X49" s="175">
        <f t="shared" si="52"/>
        <v>80</v>
      </c>
      <c r="Y49" s="192">
        <f t="shared" si="53"/>
        <v>80</v>
      </c>
      <c r="Z49" s="165"/>
      <c r="AA49" s="168"/>
      <c r="AB49" s="145"/>
      <c r="AC49" s="145"/>
      <c r="AD49" s="145"/>
      <c r="AE49" s="145"/>
      <c r="AF49" s="193">
        <f>X49</f>
        <v>80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9"/>
      <c r="AZ49" s="9"/>
      <c r="BA49" s="9"/>
      <c r="BB49" s="9"/>
    </row>
    <row r="50" spans="1:54" ht="48" customHeight="1">
      <c r="A50" s="151" t="s">
        <v>6</v>
      </c>
      <c r="B50" s="120" t="s">
        <v>189</v>
      </c>
      <c r="C50" s="152" t="s">
        <v>98</v>
      </c>
      <c r="D50" s="78"/>
      <c r="E50" s="24"/>
      <c r="F50" s="24"/>
      <c r="G50" s="9"/>
      <c r="H50" s="111">
        <v>5</v>
      </c>
      <c r="I50" s="118">
        <f t="shared" si="39"/>
      </c>
      <c r="J50" s="119">
        <f t="shared" si="40"/>
      </c>
      <c r="K50" s="119">
        <f t="shared" si="41"/>
      </c>
      <c r="L50" s="119">
        <f t="shared" si="42"/>
      </c>
      <c r="M50" s="119">
        <f t="shared" si="43"/>
        <v>0.8</v>
      </c>
      <c r="N50" s="119">
        <f t="shared" si="44"/>
      </c>
      <c r="O50" s="113">
        <f t="shared" si="45"/>
        <v>80</v>
      </c>
      <c r="P50" s="104"/>
      <c r="Q50" s="9"/>
      <c r="R50" s="158">
        <f t="shared" si="46"/>
      </c>
      <c r="S50" s="158">
        <f t="shared" si="47"/>
      </c>
      <c r="T50" s="158">
        <f t="shared" si="48"/>
      </c>
      <c r="U50" s="158">
        <f t="shared" si="49"/>
      </c>
      <c r="V50" s="119">
        <f t="shared" si="50"/>
        <v>0.8</v>
      </c>
      <c r="W50" s="119">
        <f t="shared" si="51"/>
      </c>
      <c r="X50" s="175">
        <f t="shared" si="52"/>
        <v>80</v>
      </c>
      <c r="Y50" s="192">
        <f t="shared" si="53"/>
        <v>80</v>
      </c>
      <c r="Z50" s="168"/>
      <c r="AA50" s="165"/>
      <c r="AB50" s="145"/>
      <c r="AC50" s="145"/>
      <c r="AD50" s="145"/>
      <c r="AE50" s="145"/>
      <c r="AF50" s="193">
        <f>X50</f>
        <v>80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9"/>
      <c r="AZ50" s="9"/>
      <c r="BA50" s="9"/>
      <c r="BB50" s="9"/>
    </row>
    <row r="51" spans="1:50" ht="33" customHeight="1">
      <c r="A51" s="155" t="s">
        <v>170</v>
      </c>
      <c r="B51" s="120" t="s">
        <v>191</v>
      </c>
      <c r="C51" s="152" t="s">
        <v>99</v>
      </c>
      <c r="D51" s="78"/>
      <c r="E51" s="24"/>
      <c r="F51" s="24"/>
      <c r="G51" s="9"/>
      <c r="H51" s="111">
        <v>3</v>
      </c>
      <c r="I51" s="118">
        <f aca="true" t="shared" si="55" ref="I51:I62">IF(H51=1,$I$14,"")</f>
      </c>
      <c r="J51" s="119">
        <f aca="true" t="shared" si="56" ref="J51:J62">IF(H51=2,$J$14,"")</f>
      </c>
      <c r="K51" s="119">
        <f aca="true" t="shared" si="57" ref="K51:K62">IF(H51=3,$K$14,"")</f>
        <v>0.4</v>
      </c>
      <c r="L51" s="119">
        <f aca="true" t="shared" si="58" ref="L51:L62">IF(H51=4,$L$14,"")</f>
      </c>
      <c r="M51" s="119">
        <f aca="true" t="shared" si="59" ref="M51:M62">IF(H51=5,$M$14,"")</f>
      </c>
      <c r="N51" s="119">
        <f aca="true" t="shared" si="60" ref="N51:N62">IF(H51=6,$N$14,"")</f>
      </c>
      <c r="O51" s="113">
        <f t="shared" si="45"/>
        <v>40</v>
      </c>
      <c r="P51" s="104"/>
      <c r="Q51" s="9"/>
      <c r="R51" s="119">
        <f aca="true" t="shared" si="61" ref="R51:R62">I51</f>
      </c>
      <c r="S51" s="119">
        <f aca="true" t="shared" si="62" ref="S51:S62">J51</f>
      </c>
      <c r="T51" s="119">
        <f aca="true" t="shared" si="63" ref="T51:T62">K51</f>
        <v>0.4</v>
      </c>
      <c r="U51" s="119">
        <f aca="true" t="shared" si="64" ref="U51:U62">L51</f>
      </c>
      <c r="V51" s="119">
        <f aca="true" t="shared" si="65" ref="V51:V62">M51</f>
      </c>
      <c r="W51" s="119">
        <f aca="true" t="shared" si="66" ref="W51:W62">N51</f>
      </c>
      <c r="X51" s="175">
        <f t="shared" si="52"/>
        <v>40</v>
      </c>
      <c r="Y51" s="192">
        <f t="shared" si="53"/>
        <v>40</v>
      </c>
      <c r="Z51" s="165"/>
      <c r="AA51" s="168"/>
      <c r="AB51" s="145"/>
      <c r="AC51" s="145"/>
      <c r="AD51" s="145"/>
      <c r="AE51" s="145"/>
      <c r="AF51" s="145"/>
      <c r="AG51" s="193">
        <f>X51</f>
        <v>40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 ht="33" customHeight="1">
      <c r="A52" s="155" t="s">
        <v>171</v>
      </c>
      <c r="B52" s="120" t="s">
        <v>192</v>
      </c>
      <c r="C52" s="152" t="s">
        <v>99</v>
      </c>
      <c r="D52" s="78"/>
      <c r="E52" s="24"/>
      <c r="F52" s="24"/>
      <c r="G52" s="9"/>
      <c r="H52" s="111">
        <v>5</v>
      </c>
      <c r="I52" s="118">
        <f t="shared" si="55"/>
      </c>
      <c r="J52" s="119">
        <f t="shared" si="56"/>
      </c>
      <c r="K52" s="119">
        <f t="shared" si="57"/>
      </c>
      <c r="L52" s="119">
        <f t="shared" si="58"/>
      </c>
      <c r="M52" s="119">
        <f t="shared" si="59"/>
        <v>0.8</v>
      </c>
      <c r="N52" s="119">
        <f t="shared" si="60"/>
      </c>
      <c r="O52" s="113">
        <f t="shared" si="45"/>
        <v>80</v>
      </c>
      <c r="P52" s="104"/>
      <c r="Q52" s="9"/>
      <c r="R52" s="119">
        <f t="shared" si="61"/>
      </c>
      <c r="S52" s="119">
        <f t="shared" si="62"/>
      </c>
      <c r="T52" s="119">
        <f t="shared" si="63"/>
      </c>
      <c r="U52" s="119">
        <f t="shared" si="64"/>
      </c>
      <c r="V52" s="119">
        <f t="shared" si="65"/>
        <v>0.8</v>
      </c>
      <c r="W52" s="119">
        <f t="shared" si="66"/>
      </c>
      <c r="X52" s="175">
        <f t="shared" si="52"/>
        <v>80</v>
      </c>
      <c r="Y52" s="192">
        <f t="shared" si="53"/>
        <v>80</v>
      </c>
      <c r="Z52" s="165"/>
      <c r="AA52" s="168"/>
      <c r="AB52" s="145"/>
      <c r="AC52" s="145"/>
      <c r="AD52" s="145"/>
      <c r="AE52" s="145"/>
      <c r="AF52" s="145"/>
      <c r="AG52" s="193">
        <f>X52</f>
        <v>80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 ht="33" customHeight="1">
      <c r="A53" s="155" t="s">
        <v>172</v>
      </c>
      <c r="B53" s="120" t="s">
        <v>193</v>
      </c>
      <c r="C53" s="152" t="s">
        <v>109</v>
      </c>
      <c r="D53" s="78"/>
      <c r="E53" s="24"/>
      <c r="F53" s="24"/>
      <c r="G53" s="9"/>
      <c r="H53" s="111">
        <v>5</v>
      </c>
      <c r="I53" s="118">
        <f t="shared" si="55"/>
      </c>
      <c r="J53" s="119">
        <f t="shared" si="56"/>
      </c>
      <c r="K53" s="119">
        <f t="shared" si="57"/>
      </c>
      <c r="L53" s="119">
        <f t="shared" si="58"/>
      </c>
      <c r="M53" s="119">
        <f t="shared" si="59"/>
        <v>0.8</v>
      </c>
      <c r="N53" s="119">
        <f t="shared" si="60"/>
      </c>
      <c r="O53" s="113">
        <f t="shared" si="45"/>
        <v>80</v>
      </c>
      <c r="P53" s="104"/>
      <c r="Q53" s="9"/>
      <c r="R53" s="119">
        <f t="shared" si="61"/>
      </c>
      <c r="S53" s="119">
        <f t="shared" si="62"/>
      </c>
      <c r="T53" s="119">
        <f t="shared" si="63"/>
      </c>
      <c r="U53" s="119">
        <f t="shared" si="64"/>
      </c>
      <c r="V53" s="119">
        <f t="shared" si="65"/>
        <v>0.8</v>
      </c>
      <c r="W53" s="119">
        <f t="shared" si="66"/>
      </c>
      <c r="X53" s="175">
        <f t="shared" si="52"/>
        <v>80</v>
      </c>
      <c r="Y53" s="174"/>
      <c r="Z53" s="192">
        <f aca="true" t="shared" si="67" ref="Z53:Z63">X53</f>
        <v>80</v>
      </c>
      <c r="AA53" s="168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93">
        <f>X53</f>
        <v>80</v>
      </c>
      <c r="AS53" s="145"/>
      <c r="AT53" s="145"/>
      <c r="AU53" s="145"/>
      <c r="AV53" s="145"/>
      <c r="AW53" s="145"/>
      <c r="AX53" s="145"/>
    </row>
    <row r="54" spans="1:50" ht="33" customHeight="1">
      <c r="A54" s="155" t="s">
        <v>173</v>
      </c>
      <c r="B54" s="120" t="s">
        <v>194</v>
      </c>
      <c r="C54" s="152" t="s">
        <v>109</v>
      </c>
      <c r="D54" s="78"/>
      <c r="E54" s="24"/>
      <c r="F54" s="24"/>
      <c r="G54" s="9"/>
      <c r="H54" s="111">
        <v>2</v>
      </c>
      <c r="I54" s="118">
        <f t="shared" si="55"/>
      </c>
      <c r="J54" s="119">
        <f t="shared" si="56"/>
        <v>0.2</v>
      </c>
      <c r="K54" s="119">
        <f t="shared" si="57"/>
      </c>
      <c r="L54" s="119">
        <f t="shared" si="58"/>
      </c>
      <c r="M54" s="119">
        <f t="shared" si="59"/>
      </c>
      <c r="N54" s="119">
        <f t="shared" si="60"/>
      </c>
      <c r="O54" s="113">
        <f t="shared" si="45"/>
        <v>20</v>
      </c>
      <c r="P54" s="104"/>
      <c r="Q54" s="9"/>
      <c r="R54" s="119">
        <f t="shared" si="61"/>
      </c>
      <c r="S54" s="119">
        <f t="shared" si="62"/>
        <v>0.2</v>
      </c>
      <c r="T54" s="119">
        <f t="shared" si="63"/>
      </c>
      <c r="U54" s="119">
        <f t="shared" si="64"/>
      </c>
      <c r="V54" s="119">
        <f t="shared" si="65"/>
      </c>
      <c r="W54" s="119">
        <f t="shared" si="66"/>
      </c>
      <c r="X54" s="175">
        <f t="shared" si="52"/>
        <v>20</v>
      </c>
      <c r="Y54" s="174"/>
      <c r="Z54" s="192">
        <f t="shared" si="67"/>
        <v>20</v>
      </c>
      <c r="AA54" s="168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93">
        <f>X54</f>
        <v>20</v>
      </c>
      <c r="AS54" s="145"/>
      <c r="AT54" s="145"/>
      <c r="AU54" s="145"/>
      <c r="AV54" s="145"/>
      <c r="AW54" s="145"/>
      <c r="AX54" s="145"/>
    </row>
    <row r="55" spans="1:50" ht="33" customHeight="1">
      <c r="A55" s="151" t="s">
        <v>174</v>
      </c>
      <c r="B55" s="120" t="s">
        <v>195</v>
      </c>
      <c r="C55" s="152" t="s">
        <v>109</v>
      </c>
      <c r="D55" s="78"/>
      <c r="E55" s="24"/>
      <c r="F55" s="24"/>
      <c r="G55" s="9"/>
      <c r="H55" s="111">
        <v>4</v>
      </c>
      <c r="I55" s="118">
        <f t="shared" si="55"/>
      </c>
      <c r="J55" s="119">
        <f t="shared" si="56"/>
      </c>
      <c r="K55" s="119">
        <f t="shared" si="57"/>
      </c>
      <c r="L55" s="119">
        <f t="shared" si="58"/>
        <v>0.6</v>
      </c>
      <c r="M55" s="119">
        <f t="shared" si="59"/>
      </c>
      <c r="N55" s="119">
        <f t="shared" si="60"/>
      </c>
      <c r="O55" s="113">
        <f t="shared" si="45"/>
        <v>60</v>
      </c>
      <c r="P55" s="104"/>
      <c r="Q55" s="9"/>
      <c r="R55" s="119">
        <f t="shared" si="61"/>
      </c>
      <c r="S55" s="119">
        <f t="shared" si="62"/>
      </c>
      <c r="T55" s="119">
        <f t="shared" si="63"/>
      </c>
      <c r="U55" s="119">
        <f t="shared" si="64"/>
        <v>0.6</v>
      </c>
      <c r="V55" s="119">
        <f t="shared" si="65"/>
      </c>
      <c r="W55" s="119">
        <f t="shared" si="66"/>
      </c>
      <c r="X55" s="175">
        <f t="shared" si="52"/>
        <v>60</v>
      </c>
      <c r="Y55" s="174"/>
      <c r="Z55" s="192">
        <f t="shared" si="67"/>
        <v>60</v>
      </c>
      <c r="AA55" s="168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93">
        <f>X55</f>
        <v>60</v>
      </c>
      <c r="AS55" s="145"/>
      <c r="AT55" s="145"/>
      <c r="AU55" s="145"/>
      <c r="AV55" s="145"/>
      <c r="AW55" s="145"/>
      <c r="AX55" s="145"/>
    </row>
    <row r="56" spans="1:50" ht="33" customHeight="1">
      <c r="A56" s="151" t="s">
        <v>175</v>
      </c>
      <c r="B56" s="120" t="s">
        <v>196</v>
      </c>
      <c r="C56" s="152" t="s">
        <v>109</v>
      </c>
      <c r="D56" s="78"/>
      <c r="E56" s="24"/>
      <c r="F56" s="24"/>
      <c r="G56" s="9"/>
      <c r="H56" s="111">
        <v>3</v>
      </c>
      <c r="I56" s="118">
        <f t="shared" si="55"/>
      </c>
      <c r="J56" s="119">
        <f t="shared" si="56"/>
      </c>
      <c r="K56" s="119">
        <f t="shared" si="57"/>
        <v>0.4</v>
      </c>
      <c r="L56" s="119">
        <f t="shared" si="58"/>
      </c>
      <c r="M56" s="119">
        <f t="shared" si="59"/>
      </c>
      <c r="N56" s="119">
        <f t="shared" si="60"/>
      </c>
      <c r="O56" s="113">
        <f t="shared" si="45"/>
        <v>40</v>
      </c>
      <c r="P56" s="104"/>
      <c r="Q56" s="9"/>
      <c r="R56" s="158">
        <f t="shared" si="61"/>
      </c>
      <c r="S56" s="158">
        <f t="shared" si="62"/>
      </c>
      <c r="T56" s="158">
        <f t="shared" si="63"/>
        <v>0.4</v>
      </c>
      <c r="U56" s="158">
        <f t="shared" si="64"/>
      </c>
      <c r="V56" s="119">
        <f t="shared" si="65"/>
      </c>
      <c r="W56" s="119">
        <f t="shared" si="66"/>
      </c>
      <c r="X56" s="175">
        <f t="shared" si="52"/>
        <v>40</v>
      </c>
      <c r="Y56" s="174"/>
      <c r="Z56" s="192">
        <f t="shared" si="67"/>
        <v>40</v>
      </c>
      <c r="AA56" s="16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93">
        <f>X56</f>
        <v>40</v>
      </c>
      <c r="AS56" s="145"/>
      <c r="AT56" s="145"/>
      <c r="AU56" s="145"/>
      <c r="AV56" s="145"/>
      <c r="AW56" s="145"/>
      <c r="AX56" s="145"/>
    </row>
    <row r="57" spans="1:50" ht="48" customHeight="1">
      <c r="A57" s="155" t="s">
        <v>176</v>
      </c>
      <c r="B57" s="120" t="s">
        <v>197</v>
      </c>
      <c r="C57" s="152" t="s">
        <v>112</v>
      </c>
      <c r="D57" s="78"/>
      <c r="E57" s="24"/>
      <c r="F57" s="24"/>
      <c r="G57" s="9"/>
      <c r="H57" s="111">
        <v>5</v>
      </c>
      <c r="I57" s="118">
        <f t="shared" si="55"/>
      </c>
      <c r="J57" s="119">
        <f t="shared" si="56"/>
      </c>
      <c r="K57" s="119">
        <f t="shared" si="57"/>
      </c>
      <c r="L57" s="119">
        <f t="shared" si="58"/>
      </c>
      <c r="M57" s="119">
        <f t="shared" si="59"/>
        <v>0.8</v>
      </c>
      <c r="N57" s="119">
        <f t="shared" si="60"/>
      </c>
      <c r="O57" s="113">
        <f t="shared" si="45"/>
        <v>80</v>
      </c>
      <c r="P57" s="104"/>
      <c r="Q57" s="9"/>
      <c r="R57" s="119">
        <f t="shared" si="61"/>
      </c>
      <c r="S57" s="119">
        <f t="shared" si="62"/>
      </c>
      <c r="T57" s="119">
        <f t="shared" si="63"/>
      </c>
      <c r="U57" s="119">
        <f t="shared" si="64"/>
      </c>
      <c r="V57" s="119">
        <f t="shared" si="65"/>
        <v>0.8</v>
      </c>
      <c r="W57" s="119">
        <f t="shared" si="66"/>
      </c>
      <c r="X57" s="175">
        <f t="shared" si="52"/>
        <v>80</v>
      </c>
      <c r="Y57" s="174"/>
      <c r="Z57" s="192">
        <f t="shared" si="67"/>
        <v>80</v>
      </c>
      <c r="AA57" s="168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93">
        <f>X57</f>
        <v>80</v>
      </c>
      <c r="AV57" s="145"/>
      <c r="AW57" s="145"/>
      <c r="AX57" s="145"/>
    </row>
    <row r="58" spans="1:50" ht="47.25" customHeight="1">
      <c r="A58" s="155" t="s">
        <v>177</v>
      </c>
      <c r="B58" s="120" t="s">
        <v>198</v>
      </c>
      <c r="C58" s="152" t="s">
        <v>112</v>
      </c>
      <c r="D58" s="78"/>
      <c r="E58" s="24"/>
      <c r="F58" s="24"/>
      <c r="G58" s="9"/>
      <c r="H58" s="111">
        <v>4</v>
      </c>
      <c r="I58" s="118">
        <f t="shared" si="55"/>
      </c>
      <c r="J58" s="119">
        <f t="shared" si="56"/>
      </c>
      <c r="K58" s="119">
        <f t="shared" si="57"/>
      </c>
      <c r="L58" s="119">
        <f t="shared" si="58"/>
        <v>0.6</v>
      </c>
      <c r="M58" s="119">
        <f t="shared" si="59"/>
      </c>
      <c r="N58" s="119">
        <f t="shared" si="60"/>
      </c>
      <c r="O58" s="113">
        <f t="shared" si="45"/>
        <v>60</v>
      </c>
      <c r="P58" s="104"/>
      <c r="Q58" s="9"/>
      <c r="R58" s="119">
        <f t="shared" si="61"/>
      </c>
      <c r="S58" s="119">
        <f t="shared" si="62"/>
      </c>
      <c r="T58" s="119">
        <f t="shared" si="63"/>
      </c>
      <c r="U58" s="119">
        <f t="shared" si="64"/>
        <v>0.6</v>
      </c>
      <c r="V58" s="119">
        <f t="shared" si="65"/>
      </c>
      <c r="W58" s="119">
        <f t="shared" si="66"/>
      </c>
      <c r="X58" s="175">
        <f t="shared" si="52"/>
        <v>60</v>
      </c>
      <c r="Y58" s="174"/>
      <c r="Z58" s="192">
        <f t="shared" si="67"/>
        <v>60</v>
      </c>
      <c r="AA58" s="168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93">
        <f>X58</f>
        <v>60</v>
      </c>
      <c r="AV58" s="145"/>
      <c r="AW58" s="145"/>
      <c r="AX58" s="145"/>
    </row>
    <row r="59" spans="1:50" ht="64.5" customHeight="1">
      <c r="A59" s="155" t="s">
        <v>178</v>
      </c>
      <c r="B59" s="120" t="s">
        <v>199</v>
      </c>
      <c r="C59" s="152" t="s">
        <v>113</v>
      </c>
      <c r="D59" s="78"/>
      <c r="E59" s="24"/>
      <c r="F59" s="24"/>
      <c r="G59" s="9"/>
      <c r="H59" s="111">
        <v>3</v>
      </c>
      <c r="I59" s="118">
        <f t="shared" si="55"/>
      </c>
      <c r="J59" s="119">
        <f t="shared" si="56"/>
      </c>
      <c r="K59" s="119">
        <f t="shared" si="57"/>
        <v>0.4</v>
      </c>
      <c r="L59" s="119">
        <f t="shared" si="58"/>
      </c>
      <c r="M59" s="119">
        <f t="shared" si="59"/>
      </c>
      <c r="N59" s="119">
        <f t="shared" si="60"/>
      </c>
      <c r="O59" s="113">
        <f t="shared" si="45"/>
        <v>40</v>
      </c>
      <c r="P59" s="104"/>
      <c r="Q59" s="9"/>
      <c r="R59" s="119">
        <f t="shared" si="61"/>
      </c>
      <c r="S59" s="119">
        <f t="shared" si="62"/>
      </c>
      <c r="T59" s="119">
        <f t="shared" si="63"/>
        <v>0.4</v>
      </c>
      <c r="U59" s="119">
        <f t="shared" si="64"/>
      </c>
      <c r="V59" s="119">
        <f t="shared" si="65"/>
      </c>
      <c r="W59" s="119">
        <f t="shared" si="66"/>
      </c>
      <c r="X59" s="175">
        <f t="shared" si="52"/>
        <v>40</v>
      </c>
      <c r="Y59" s="174"/>
      <c r="Z59" s="192">
        <f t="shared" si="67"/>
        <v>40</v>
      </c>
      <c r="AA59" s="168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93">
        <f>X59</f>
        <v>40</v>
      </c>
      <c r="AW59" s="145"/>
      <c r="AX59" s="145"/>
    </row>
    <row r="60" spans="1:50" ht="61.5" customHeight="1">
      <c r="A60" s="155" t="s">
        <v>179</v>
      </c>
      <c r="B60" s="120" t="s">
        <v>200</v>
      </c>
      <c r="C60" s="152" t="s">
        <v>113</v>
      </c>
      <c r="D60" s="78"/>
      <c r="E60" s="24"/>
      <c r="F60" s="24"/>
      <c r="G60" s="9"/>
      <c r="H60" s="111">
        <v>3</v>
      </c>
      <c r="I60" s="118">
        <f t="shared" si="55"/>
      </c>
      <c r="J60" s="119">
        <f t="shared" si="56"/>
      </c>
      <c r="K60" s="119">
        <f t="shared" si="57"/>
        <v>0.4</v>
      </c>
      <c r="L60" s="119">
        <f t="shared" si="58"/>
      </c>
      <c r="M60" s="119">
        <f t="shared" si="59"/>
      </c>
      <c r="N60" s="119">
        <f t="shared" si="60"/>
      </c>
      <c r="O60" s="113">
        <f t="shared" si="45"/>
        <v>40</v>
      </c>
      <c r="P60" s="104"/>
      <c r="Q60" s="9"/>
      <c r="R60" s="119">
        <f t="shared" si="61"/>
      </c>
      <c r="S60" s="119">
        <f t="shared" si="62"/>
      </c>
      <c r="T60" s="119">
        <f t="shared" si="63"/>
        <v>0.4</v>
      </c>
      <c r="U60" s="119">
        <f t="shared" si="64"/>
      </c>
      <c r="V60" s="119">
        <f t="shared" si="65"/>
      </c>
      <c r="W60" s="119">
        <f t="shared" si="66"/>
      </c>
      <c r="X60" s="175">
        <f t="shared" si="52"/>
        <v>40</v>
      </c>
      <c r="Y60" s="174"/>
      <c r="Z60" s="192">
        <f t="shared" si="67"/>
        <v>40</v>
      </c>
      <c r="AA60" s="168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93">
        <f>X60</f>
        <v>40</v>
      </c>
      <c r="AW60" s="145"/>
      <c r="AX60" s="145"/>
    </row>
    <row r="61" spans="1:50" ht="33" customHeight="1">
      <c r="A61" s="151" t="s">
        <v>180</v>
      </c>
      <c r="B61" s="120" t="s">
        <v>201</v>
      </c>
      <c r="C61" s="152" t="s">
        <v>115</v>
      </c>
      <c r="D61" s="78"/>
      <c r="E61" s="24"/>
      <c r="F61" s="24"/>
      <c r="G61" s="9"/>
      <c r="H61" s="111">
        <v>6</v>
      </c>
      <c r="I61" s="118">
        <f t="shared" si="55"/>
      </c>
      <c r="J61" s="119">
        <f t="shared" si="56"/>
      </c>
      <c r="K61" s="119">
        <f t="shared" si="57"/>
      </c>
      <c r="L61" s="119">
        <f t="shared" si="58"/>
      </c>
      <c r="M61" s="119">
        <f t="shared" si="59"/>
      </c>
      <c r="N61" s="119">
        <f t="shared" si="60"/>
        <v>1</v>
      </c>
      <c r="O61" s="113">
        <f t="shared" si="45"/>
        <v>100</v>
      </c>
      <c r="P61" s="104"/>
      <c r="Q61" s="9"/>
      <c r="R61" s="119">
        <f t="shared" si="61"/>
      </c>
      <c r="S61" s="119">
        <f t="shared" si="62"/>
      </c>
      <c r="T61" s="119">
        <f t="shared" si="63"/>
      </c>
      <c r="U61" s="119">
        <f t="shared" si="64"/>
      </c>
      <c r="V61" s="119">
        <f t="shared" si="65"/>
      </c>
      <c r="W61" s="119">
        <f t="shared" si="66"/>
        <v>1</v>
      </c>
      <c r="X61" s="175">
        <f t="shared" si="52"/>
        <v>100</v>
      </c>
      <c r="Y61" s="174"/>
      <c r="Z61" s="192">
        <f t="shared" si="67"/>
        <v>100</v>
      </c>
      <c r="AA61" s="168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93">
        <f>X61</f>
        <v>100</v>
      </c>
    </row>
    <row r="62" spans="1:50" ht="33" customHeight="1">
      <c r="A62" s="151" t="s">
        <v>181</v>
      </c>
      <c r="B62" s="120" t="s">
        <v>202</v>
      </c>
      <c r="C62" s="152" t="s">
        <v>115</v>
      </c>
      <c r="D62" s="78"/>
      <c r="E62" s="24"/>
      <c r="F62" s="24"/>
      <c r="G62" s="9"/>
      <c r="H62" s="126">
        <v>4</v>
      </c>
      <c r="I62" s="118">
        <f t="shared" si="55"/>
      </c>
      <c r="J62" s="119">
        <f t="shared" si="56"/>
      </c>
      <c r="K62" s="119">
        <f t="shared" si="57"/>
      </c>
      <c r="L62" s="119">
        <f t="shared" si="58"/>
        <v>0.6</v>
      </c>
      <c r="M62" s="119">
        <f t="shared" si="59"/>
      </c>
      <c r="N62" s="119">
        <f t="shared" si="60"/>
      </c>
      <c r="O62" s="113">
        <f t="shared" si="45"/>
        <v>60</v>
      </c>
      <c r="P62" s="104"/>
      <c r="Q62" s="9"/>
      <c r="R62" s="158">
        <f t="shared" si="61"/>
      </c>
      <c r="S62" s="158">
        <f t="shared" si="62"/>
      </c>
      <c r="T62" s="158">
        <f t="shared" si="63"/>
      </c>
      <c r="U62" s="158">
        <f t="shared" si="64"/>
        <v>0.6</v>
      </c>
      <c r="V62" s="119">
        <f t="shared" si="65"/>
      </c>
      <c r="W62" s="119">
        <f t="shared" si="66"/>
      </c>
      <c r="X62" s="175">
        <f t="shared" si="52"/>
        <v>60</v>
      </c>
      <c r="Y62" s="174"/>
      <c r="Z62" s="192">
        <f t="shared" si="67"/>
        <v>60</v>
      </c>
      <c r="AA62" s="16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93">
        <f>X62</f>
        <v>60</v>
      </c>
    </row>
    <row r="63" spans="1:50" ht="33" customHeight="1">
      <c r="A63" s="151" t="s">
        <v>182</v>
      </c>
      <c r="B63" s="120" t="s">
        <v>203</v>
      </c>
      <c r="C63" s="152" t="s">
        <v>115</v>
      </c>
      <c r="D63" s="78"/>
      <c r="E63" s="24"/>
      <c r="F63" s="24"/>
      <c r="G63" s="9"/>
      <c r="H63" s="126">
        <v>4</v>
      </c>
      <c r="I63" s="118">
        <f>IF(H63=1,$I$14,"")</f>
      </c>
      <c r="J63" s="119">
        <f>IF(H63=2,$J$14,"")</f>
      </c>
      <c r="K63" s="119">
        <f>IF(H63=3,$K$14,"")</f>
      </c>
      <c r="L63" s="119">
        <f>IF(H63=4,$L$14,"")</f>
        <v>0.6</v>
      </c>
      <c r="M63" s="119">
        <f>IF(H63=5,$M$14,"")</f>
      </c>
      <c r="N63" s="119">
        <f>IF(H63=6,$N$14,"")</f>
      </c>
      <c r="O63" s="113">
        <f t="shared" si="45"/>
        <v>60</v>
      </c>
      <c r="P63" s="104"/>
      <c r="Q63" s="9"/>
      <c r="R63" s="158">
        <f aca="true" t="shared" si="68" ref="R63:W63">I63</f>
      </c>
      <c r="S63" s="158">
        <f t="shared" si="68"/>
      </c>
      <c r="T63" s="158">
        <f t="shared" si="68"/>
      </c>
      <c r="U63" s="158">
        <f t="shared" si="68"/>
        <v>0.6</v>
      </c>
      <c r="V63" s="119">
        <f t="shared" si="68"/>
      </c>
      <c r="W63" s="119">
        <f t="shared" si="68"/>
      </c>
      <c r="X63" s="175">
        <f t="shared" si="52"/>
        <v>60</v>
      </c>
      <c r="Y63" s="174"/>
      <c r="Z63" s="192">
        <f t="shared" si="67"/>
        <v>60</v>
      </c>
      <c r="AA63" s="16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93">
        <f>X63</f>
        <v>60</v>
      </c>
    </row>
    <row r="64" spans="1:50" ht="49.5" customHeight="1">
      <c r="A64" s="322" t="s">
        <v>79</v>
      </c>
      <c r="B64" s="323"/>
      <c r="C64" s="99" t="s">
        <v>364</v>
      </c>
      <c r="D64" s="99" t="s">
        <v>74</v>
      </c>
      <c r="E64" s="100" t="s">
        <v>75</v>
      </c>
      <c r="F64" s="100" t="s">
        <v>76</v>
      </c>
      <c r="H64" s="127"/>
      <c r="I64" s="4"/>
      <c r="J64" s="4"/>
      <c r="K64" s="4"/>
      <c r="L64" s="4"/>
      <c r="M64" s="4"/>
      <c r="N64" s="114"/>
      <c r="O64" s="105"/>
      <c r="P64" s="121">
        <f>SUM(O65:O75)/11</f>
        <v>27.272727272727273</v>
      </c>
      <c r="R64" s="27"/>
      <c r="S64" s="28"/>
      <c r="T64" s="28"/>
      <c r="U64" s="28"/>
      <c r="V64" s="28"/>
      <c r="W64" s="28"/>
      <c r="X64" s="29"/>
      <c r="Y64" s="174"/>
      <c r="Z64" s="168"/>
      <c r="AA64" s="168"/>
      <c r="AB64" s="145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</row>
    <row r="65" spans="1:50" ht="33" customHeight="1">
      <c r="A65" s="151" t="s">
        <v>30</v>
      </c>
      <c r="B65" s="120" t="s">
        <v>204</v>
      </c>
      <c r="C65" s="152" t="s">
        <v>100</v>
      </c>
      <c r="D65" s="78"/>
      <c r="E65" s="24"/>
      <c r="F65" s="24"/>
      <c r="H65" s="128">
        <v>4</v>
      </c>
      <c r="I65" s="123">
        <f aca="true" t="shared" si="69" ref="I65:I70">IF(H65=1,$I$14,"")</f>
      </c>
      <c r="J65" s="119">
        <f aca="true" t="shared" si="70" ref="J65:J70">IF(H65=2,$J$14,"")</f>
      </c>
      <c r="K65" s="119">
        <f aca="true" t="shared" si="71" ref="K65:K70">IF(H65=3,$K$14,"")</f>
      </c>
      <c r="L65" s="119">
        <f aca="true" t="shared" si="72" ref="L65:L70">IF(H65=4,$L$14,"")</f>
        <v>0.6</v>
      </c>
      <c r="M65" s="119">
        <f aca="true" t="shared" si="73" ref="M65:M70">IF(H65=5,$M$14,"")</f>
      </c>
      <c r="N65" s="119">
        <f aca="true" t="shared" si="74" ref="N65:N70">IF(H65=6,$N$14,"")</f>
      </c>
      <c r="O65" s="113">
        <f aca="true" t="shared" si="75" ref="O65:O75">SUM(I65:N65)*100</f>
        <v>60</v>
      </c>
      <c r="P65" s="104"/>
      <c r="R65" s="139">
        <f aca="true" t="shared" si="76" ref="R65:R70">I65</f>
      </c>
      <c r="S65" s="139">
        <f aca="true" t="shared" si="77" ref="S65:S70">J65</f>
      </c>
      <c r="T65" s="139">
        <f aca="true" t="shared" si="78" ref="T65:T70">K65</f>
      </c>
      <c r="U65" s="139">
        <f aca="true" t="shared" si="79" ref="U65:U70">L65</f>
        <v>0.6</v>
      </c>
      <c r="V65" s="119">
        <f aca="true" t="shared" si="80" ref="V65:V70">M65</f>
      </c>
      <c r="W65" s="119">
        <f aca="true" t="shared" si="81" ref="W65:W70">N65</f>
      </c>
      <c r="X65" s="175">
        <f aca="true" t="shared" si="82" ref="X65:X75">SUM(R65:W65)*100</f>
        <v>60</v>
      </c>
      <c r="Y65" s="192">
        <f aca="true" t="shared" si="83" ref="Y65:Y74">X65</f>
        <v>60</v>
      </c>
      <c r="Z65" s="165"/>
      <c r="AA65" s="168"/>
      <c r="AB65" s="145"/>
      <c r="AC65" s="191"/>
      <c r="AD65" s="191"/>
      <c r="AE65" s="191"/>
      <c r="AF65" s="191"/>
      <c r="AG65" s="191"/>
      <c r="AH65" s="192">
        <f>X65</f>
        <v>60</v>
      </c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</row>
    <row r="66" spans="1:50" ht="33" customHeight="1">
      <c r="A66" s="151" t="s">
        <v>33</v>
      </c>
      <c r="B66" s="120" t="s">
        <v>205</v>
      </c>
      <c r="C66" s="152" t="s">
        <v>101</v>
      </c>
      <c r="D66" s="79"/>
      <c r="E66" s="21"/>
      <c r="F66" s="21"/>
      <c r="G66" s="110"/>
      <c r="H66" s="109">
        <v>4</v>
      </c>
      <c r="I66" s="123">
        <f t="shared" si="69"/>
      </c>
      <c r="J66" s="119">
        <f t="shared" si="70"/>
      </c>
      <c r="K66" s="119">
        <f t="shared" si="71"/>
      </c>
      <c r="L66" s="119">
        <f t="shared" si="72"/>
        <v>0.6</v>
      </c>
      <c r="M66" s="119">
        <f t="shared" si="73"/>
      </c>
      <c r="N66" s="119">
        <f t="shared" si="74"/>
      </c>
      <c r="O66" s="113">
        <f t="shared" si="75"/>
        <v>60</v>
      </c>
      <c r="P66" s="104"/>
      <c r="R66" s="119">
        <f t="shared" si="76"/>
      </c>
      <c r="S66" s="119">
        <f t="shared" si="77"/>
      </c>
      <c r="T66" s="119">
        <f t="shared" si="78"/>
      </c>
      <c r="U66" s="119">
        <f t="shared" si="79"/>
        <v>0.6</v>
      </c>
      <c r="V66" s="119">
        <f t="shared" si="80"/>
      </c>
      <c r="W66" s="119">
        <f t="shared" si="81"/>
      </c>
      <c r="X66" s="175">
        <f t="shared" si="82"/>
        <v>60</v>
      </c>
      <c r="Y66" s="192">
        <f t="shared" si="83"/>
        <v>60</v>
      </c>
      <c r="Z66" s="165"/>
      <c r="AA66" s="168"/>
      <c r="AB66" s="191"/>
      <c r="AC66" s="191"/>
      <c r="AD66" s="191"/>
      <c r="AE66" s="191"/>
      <c r="AF66" s="191"/>
      <c r="AG66" s="191"/>
      <c r="AH66" s="191"/>
      <c r="AI66" s="192">
        <f>X66</f>
        <v>60</v>
      </c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</row>
    <row r="67" spans="1:50" ht="33" customHeight="1">
      <c r="A67" s="151" t="s">
        <v>0</v>
      </c>
      <c r="B67" s="120" t="s">
        <v>206</v>
      </c>
      <c r="C67" s="152" t="s">
        <v>102</v>
      </c>
      <c r="D67" s="79"/>
      <c r="E67" s="21"/>
      <c r="F67" s="21"/>
      <c r="G67" s="110"/>
      <c r="H67" s="111">
        <v>4</v>
      </c>
      <c r="I67" s="118">
        <f t="shared" si="69"/>
      </c>
      <c r="J67" s="119">
        <f t="shared" si="70"/>
      </c>
      <c r="K67" s="119">
        <f t="shared" si="71"/>
      </c>
      <c r="L67" s="119">
        <f t="shared" si="72"/>
        <v>0.6</v>
      </c>
      <c r="M67" s="119">
        <f t="shared" si="73"/>
      </c>
      <c r="N67" s="119">
        <f t="shared" si="74"/>
      </c>
      <c r="O67" s="113">
        <f t="shared" si="75"/>
        <v>60</v>
      </c>
      <c r="P67" s="104"/>
      <c r="R67" s="119">
        <f t="shared" si="76"/>
      </c>
      <c r="S67" s="119">
        <f t="shared" si="77"/>
      </c>
      <c r="T67" s="119">
        <f t="shared" si="78"/>
      </c>
      <c r="U67" s="119">
        <f t="shared" si="79"/>
        <v>0.6</v>
      </c>
      <c r="V67" s="119">
        <f t="shared" si="80"/>
      </c>
      <c r="W67" s="119">
        <f t="shared" si="81"/>
      </c>
      <c r="X67" s="175">
        <f t="shared" si="82"/>
        <v>60</v>
      </c>
      <c r="Y67" s="192">
        <f t="shared" si="83"/>
        <v>60</v>
      </c>
      <c r="Z67" s="165"/>
      <c r="AA67" s="168"/>
      <c r="AB67" s="191"/>
      <c r="AC67" s="191"/>
      <c r="AD67" s="191"/>
      <c r="AE67" s="191"/>
      <c r="AF67" s="191"/>
      <c r="AG67" s="191"/>
      <c r="AH67" s="191"/>
      <c r="AI67" s="191"/>
      <c r="AJ67" s="192">
        <f>X67</f>
        <v>60</v>
      </c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</row>
    <row r="68" spans="1:50" ht="33" customHeight="1">
      <c r="A68" s="151" t="s">
        <v>1</v>
      </c>
      <c r="B68" s="120" t="s">
        <v>207</v>
      </c>
      <c r="C68" s="152" t="s">
        <v>103</v>
      </c>
      <c r="D68" s="79"/>
      <c r="E68" s="21"/>
      <c r="F68" s="21"/>
      <c r="H68" s="111">
        <v>2</v>
      </c>
      <c r="I68" s="118">
        <f t="shared" si="69"/>
      </c>
      <c r="J68" s="119">
        <f t="shared" si="70"/>
        <v>0.2</v>
      </c>
      <c r="K68" s="119">
        <f t="shared" si="71"/>
      </c>
      <c r="L68" s="119">
        <f t="shared" si="72"/>
      </c>
      <c r="M68" s="119">
        <f t="shared" si="73"/>
      </c>
      <c r="N68" s="119">
        <f t="shared" si="74"/>
      </c>
      <c r="O68" s="113">
        <f t="shared" si="75"/>
        <v>20</v>
      </c>
      <c r="P68" s="104"/>
      <c r="R68" s="119">
        <f t="shared" si="76"/>
      </c>
      <c r="S68" s="119">
        <f t="shared" si="77"/>
        <v>0.2</v>
      </c>
      <c r="T68" s="119">
        <f t="shared" si="78"/>
      </c>
      <c r="U68" s="119">
        <f t="shared" si="79"/>
      </c>
      <c r="V68" s="119">
        <f t="shared" si="80"/>
      </c>
      <c r="W68" s="119">
        <f t="shared" si="81"/>
      </c>
      <c r="X68" s="175">
        <f t="shared" si="82"/>
        <v>20</v>
      </c>
      <c r="Y68" s="192">
        <f t="shared" si="83"/>
        <v>20</v>
      </c>
      <c r="Z68" s="165"/>
      <c r="AA68" s="168"/>
      <c r="AB68" s="191"/>
      <c r="AC68" s="191"/>
      <c r="AD68" s="191"/>
      <c r="AE68" s="191"/>
      <c r="AF68" s="191"/>
      <c r="AG68" s="191"/>
      <c r="AH68" s="191"/>
      <c r="AI68" s="191"/>
      <c r="AJ68" s="191"/>
      <c r="AK68" s="192">
        <f>X68</f>
        <v>20</v>
      </c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</row>
    <row r="69" spans="1:50" ht="33" customHeight="1">
      <c r="A69" s="151" t="s">
        <v>21</v>
      </c>
      <c r="B69" s="153" t="s">
        <v>208</v>
      </c>
      <c r="C69" s="152" t="s">
        <v>103</v>
      </c>
      <c r="D69" s="79"/>
      <c r="E69" s="21"/>
      <c r="F69" s="21"/>
      <c r="G69" s="9"/>
      <c r="H69" s="111">
        <v>2</v>
      </c>
      <c r="I69" s="118">
        <f t="shared" si="69"/>
      </c>
      <c r="J69" s="119">
        <f t="shared" si="70"/>
        <v>0.2</v>
      </c>
      <c r="K69" s="119">
        <f t="shared" si="71"/>
      </c>
      <c r="L69" s="119">
        <f t="shared" si="72"/>
      </c>
      <c r="M69" s="119">
        <f t="shared" si="73"/>
      </c>
      <c r="N69" s="119">
        <f t="shared" si="74"/>
      </c>
      <c r="O69" s="113">
        <f t="shared" si="75"/>
        <v>20</v>
      </c>
      <c r="P69" s="104"/>
      <c r="R69" s="119">
        <f t="shared" si="76"/>
      </c>
      <c r="S69" s="119">
        <f t="shared" si="77"/>
        <v>0.2</v>
      </c>
      <c r="T69" s="119">
        <f t="shared" si="78"/>
      </c>
      <c r="U69" s="119">
        <f t="shared" si="79"/>
      </c>
      <c r="V69" s="119">
        <f t="shared" si="80"/>
      </c>
      <c r="W69" s="119">
        <f t="shared" si="81"/>
      </c>
      <c r="X69" s="175">
        <f t="shared" si="82"/>
        <v>20</v>
      </c>
      <c r="Y69" s="192">
        <f t="shared" si="83"/>
        <v>20</v>
      </c>
      <c r="Z69" s="165"/>
      <c r="AA69" s="168"/>
      <c r="AB69" s="191"/>
      <c r="AC69" s="191"/>
      <c r="AD69" s="191"/>
      <c r="AE69" s="191"/>
      <c r="AF69" s="191"/>
      <c r="AG69" s="191"/>
      <c r="AH69" s="191"/>
      <c r="AI69" s="191"/>
      <c r="AJ69" s="191"/>
      <c r="AK69" s="192">
        <f>X69</f>
        <v>20</v>
      </c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</row>
    <row r="70" spans="1:50" ht="33" customHeight="1">
      <c r="A70" s="151" t="s">
        <v>22</v>
      </c>
      <c r="B70" s="120" t="s">
        <v>209</v>
      </c>
      <c r="C70" s="154" t="s">
        <v>104</v>
      </c>
      <c r="D70" s="101"/>
      <c r="E70" s="21"/>
      <c r="F70" s="24"/>
      <c r="H70" s="126">
        <v>2</v>
      </c>
      <c r="I70" s="118">
        <f t="shared" si="69"/>
      </c>
      <c r="J70" s="119">
        <f t="shared" si="70"/>
        <v>0.2</v>
      </c>
      <c r="K70" s="119">
        <f t="shared" si="71"/>
      </c>
      <c r="L70" s="119">
        <f t="shared" si="72"/>
      </c>
      <c r="M70" s="119">
        <f t="shared" si="73"/>
      </c>
      <c r="N70" s="119">
        <f t="shared" si="74"/>
      </c>
      <c r="O70" s="113">
        <f t="shared" si="75"/>
        <v>20</v>
      </c>
      <c r="P70" s="104"/>
      <c r="R70" s="119">
        <f t="shared" si="76"/>
      </c>
      <c r="S70" s="119">
        <f t="shared" si="77"/>
        <v>0.2</v>
      </c>
      <c r="T70" s="119">
        <f t="shared" si="78"/>
      </c>
      <c r="U70" s="119">
        <f t="shared" si="79"/>
      </c>
      <c r="V70" s="119">
        <f t="shared" si="80"/>
      </c>
      <c r="W70" s="119">
        <f t="shared" si="81"/>
      </c>
      <c r="X70" s="175">
        <f t="shared" si="82"/>
        <v>20</v>
      </c>
      <c r="Y70" s="192">
        <f t="shared" si="83"/>
        <v>20</v>
      </c>
      <c r="Z70" s="168"/>
      <c r="AA70" s="165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2">
        <f>X70</f>
        <v>20</v>
      </c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</row>
    <row r="71" spans="1:50" ht="43.5" customHeight="1">
      <c r="A71" s="151" t="s">
        <v>99</v>
      </c>
      <c r="B71" s="120" t="s">
        <v>210</v>
      </c>
      <c r="C71" s="154" t="s">
        <v>104</v>
      </c>
      <c r="D71" s="78"/>
      <c r="E71" s="24"/>
      <c r="F71" s="24"/>
      <c r="H71" s="128">
        <v>4</v>
      </c>
      <c r="I71" s="123">
        <f>IF(H71=1,$I$14,"")</f>
      </c>
      <c r="J71" s="119">
        <f>IF(H71=2,$J$14,"")</f>
      </c>
      <c r="K71" s="119">
        <f>IF(H71=3,$K$14,"")</f>
      </c>
      <c r="L71" s="119">
        <f>IF(H71=4,$L$14,"")</f>
        <v>0.6</v>
      </c>
      <c r="M71" s="119">
        <f>IF(H71=5,$M$14,"")</f>
      </c>
      <c r="N71" s="119">
        <f>IF(H71=6,$N$14,"")</f>
      </c>
      <c r="O71" s="113">
        <f t="shared" si="75"/>
        <v>60</v>
      </c>
      <c r="P71" s="104"/>
      <c r="R71" s="139">
        <f aca="true" t="shared" si="84" ref="R71:W75">I71</f>
      </c>
      <c r="S71" s="139">
        <f t="shared" si="84"/>
      </c>
      <c r="T71" s="139">
        <f t="shared" si="84"/>
      </c>
      <c r="U71" s="139">
        <f t="shared" si="84"/>
        <v>0.6</v>
      </c>
      <c r="V71" s="119">
        <f t="shared" si="84"/>
      </c>
      <c r="W71" s="119">
        <f t="shared" si="84"/>
      </c>
      <c r="X71" s="175">
        <f t="shared" si="82"/>
        <v>60</v>
      </c>
      <c r="Y71" s="192">
        <f t="shared" si="83"/>
        <v>60</v>
      </c>
      <c r="Z71" s="165"/>
      <c r="AA71" s="168"/>
      <c r="AB71" s="145"/>
      <c r="AC71" s="191"/>
      <c r="AD71" s="191"/>
      <c r="AE71" s="191"/>
      <c r="AF71" s="191"/>
      <c r="AG71" s="191"/>
      <c r="AH71" s="191"/>
      <c r="AI71" s="191"/>
      <c r="AJ71" s="191"/>
      <c r="AK71" s="191"/>
      <c r="AL71" s="192">
        <f>X71</f>
        <v>60</v>
      </c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</row>
    <row r="72" spans="1:50" ht="33" customHeight="1">
      <c r="A72" s="151" t="s">
        <v>100</v>
      </c>
      <c r="B72" s="120" t="s">
        <v>211</v>
      </c>
      <c r="C72" s="152" t="s">
        <v>106</v>
      </c>
      <c r="D72" s="79"/>
      <c r="E72" s="21"/>
      <c r="F72" s="21"/>
      <c r="G72" s="110"/>
      <c r="H72" s="109">
        <v>1</v>
      </c>
      <c r="I72" s="123">
        <f>IF(H72=1,$I$14,"")</f>
        <v>0</v>
      </c>
      <c r="J72" s="119">
        <f>IF(H72=2,$J$14,"")</f>
      </c>
      <c r="K72" s="119">
        <f>IF(H72=3,$K$14,"")</f>
      </c>
      <c r="L72" s="119">
        <f>IF(H72=4,$L$14,"")</f>
      </c>
      <c r="M72" s="119">
        <f>IF(H72=5,$M$14,"")</f>
      </c>
      <c r="N72" s="119">
        <f>IF(H72=6,$N$14,"")</f>
      </c>
      <c r="O72" s="113">
        <f t="shared" si="75"/>
        <v>0</v>
      </c>
      <c r="P72" s="104"/>
      <c r="R72" s="119">
        <f t="shared" si="84"/>
        <v>0</v>
      </c>
      <c r="S72" s="119">
        <f t="shared" si="84"/>
      </c>
      <c r="T72" s="119">
        <f t="shared" si="84"/>
      </c>
      <c r="U72" s="119">
        <f t="shared" si="84"/>
      </c>
      <c r="V72" s="119">
        <f t="shared" si="84"/>
      </c>
      <c r="W72" s="119">
        <f t="shared" si="84"/>
      </c>
      <c r="X72" s="175">
        <f t="shared" si="82"/>
        <v>0</v>
      </c>
      <c r="Y72" s="192">
        <f t="shared" si="83"/>
        <v>0</v>
      </c>
      <c r="Z72" s="165"/>
      <c r="AA72" s="168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2">
        <f>X72</f>
        <v>0</v>
      </c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</row>
    <row r="73" spans="1:50" ht="33" customHeight="1">
      <c r="A73" s="151" t="s">
        <v>101</v>
      </c>
      <c r="B73" s="120" t="s">
        <v>212</v>
      </c>
      <c r="C73" s="152" t="s">
        <v>106</v>
      </c>
      <c r="D73" s="79"/>
      <c r="E73" s="21"/>
      <c r="F73" s="21"/>
      <c r="G73" s="110"/>
      <c r="H73" s="111">
        <v>1</v>
      </c>
      <c r="I73" s="118">
        <f>IF(H73=1,$I$14,"")</f>
        <v>0</v>
      </c>
      <c r="J73" s="119">
        <f>IF(H73=2,$J$14,"")</f>
      </c>
      <c r="K73" s="119">
        <f>IF(H73=3,$K$14,"")</f>
      </c>
      <c r="L73" s="119">
        <f>IF(H73=4,$L$14,"")</f>
      </c>
      <c r="M73" s="119">
        <f>IF(H73=5,$M$14,"")</f>
      </c>
      <c r="N73" s="119">
        <f>IF(H73=6,$N$14,"")</f>
      </c>
      <c r="O73" s="113">
        <f t="shared" si="75"/>
        <v>0</v>
      </c>
      <c r="P73" s="104"/>
      <c r="R73" s="119">
        <f t="shared" si="84"/>
        <v>0</v>
      </c>
      <c r="S73" s="119">
        <f t="shared" si="84"/>
      </c>
      <c r="T73" s="119">
        <f t="shared" si="84"/>
      </c>
      <c r="U73" s="119">
        <f t="shared" si="84"/>
      </c>
      <c r="V73" s="119">
        <f t="shared" si="84"/>
      </c>
      <c r="W73" s="119">
        <f t="shared" si="84"/>
      </c>
      <c r="X73" s="175">
        <f t="shared" si="82"/>
        <v>0</v>
      </c>
      <c r="Y73" s="192">
        <f t="shared" si="83"/>
        <v>0</v>
      </c>
      <c r="Z73" s="165"/>
      <c r="AA73" s="168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2">
        <f>X73</f>
        <v>0</v>
      </c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</row>
    <row r="74" spans="1:50" ht="33" customHeight="1">
      <c r="A74" s="155" t="s">
        <v>102</v>
      </c>
      <c r="B74" s="153" t="s">
        <v>213</v>
      </c>
      <c r="C74" s="152" t="s">
        <v>106</v>
      </c>
      <c r="D74" s="79"/>
      <c r="E74" s="21"/>
      <c r="F74" s="21"/>
      <c r="H74" s="111">
        <v>1</v>
      </c>
      <c r="I74" s="118">
        <f>IF(H74=1,$I$14,"")</f>
        <v>0</v>
      </c>
      <c r="J74" s="119">
        <f>IF(H74=2,$J$14,"")</f>
      </c>
      <c r="K74" s="119">
        <f>IF(H74=3,$K$14,"")</f>
      </c>
      <c r="L74" s="119">
        <f>IF(H74=4,$L$14,"")</f>
      </c>
      <c r="M74" s="119">
        <f>IF(H74=5,$M$14,"")</f>
      </c>
      <c r="N74" s="119">
        <f>IF(H74=6,$N$14,"")</f>
      </c>
      <c r="O74" s="113">
        <f t="shared" si="75"/>
        <v>0</v>
      </c>
      <c r="P74" s="104"/>
      <c r="R74" s="119">
        <f t="shared" si="84"/>
        <v>0</v>
      </c>
      <c r="S74" s="119">
        <f t="shared" si="84"/>
      </c>
      <c r="T74" s="119">
        <f t="shared" si="84"/>
      </c>
      <c r="U74" s="119">
        <f t="shared" si="84"/>
      </c>
      <c r="V74" s="119">
        <f t="shared" si="84"/>
      </c>
      <c r="W74" s="119">
        <f t="shared" si="84"/>
      </c>
      <c r="X74" s="175">
        <f t="shared" si="82"/>
        <v>0</v>
      </c>
      <c r="Y74" s="192">
        <f t="shared" si="83"/>
        <v>0</v>
      </c>
      <c r="Z74" s="165"/>
      <c r="AA74" s="168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2">
        <f>X74</f>
        <v>0</v>
      </c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</row>
    <row r="75" spans="1:50" ht="33" customHeight="1">
      <c r="A75" s="151" t="s">
        <v>103</v>
      </c>
      <c r="B75" s="120" t="s">
        <v>214</v>
      </c>
      <c r="C75" s="152" t="s">
        <v>114</v>
      </c>
      <c r="D75" s="78"/>
      <c r="E75" s="24"/>
      <c r="F75" s="24"/>
      <c r="H75" s="111">
        <v>1</v>
      </c>
      <c r="I75" s="118">
        <f>IF(H75=1,$I$14,"")</f>
        <v>0</v>
      </c>
      <c r="J75" s="119">
        <f>IF(H75=2,$J$14,"")</f>
      </c>
      <c r="K75" s="119">
        <f>IF(H75=3,$K$14,"")</f>
      </c>
      <c r="L75" s="119">
        <f>IF(H75=4,$L$14,"")</f>
      </c>
      <c r="M75" s="119">
        <f>IF(H75=5,$M$14,"")</f>
      </c>
      <c r="N75" s="119">
        <f>IF(H75=6,$N$14,"")</f>
      </c>
      <c r="O75" s="113">
        <f t="shared" si="75"/>
        <v>0</v>
      </c>
      <c r="P75" s="104"/>
      <c r="R75" s="119">
        <f t="shared" si="84"/>
        <v>0</v>
      </c>
      <c r="S75" s="119">
        <f t="shared" si="84"/>
      </c>
      <c r="T75" s="119">
        <f t="shared" si="84"/>
      </c>
      <c r="U75" s="119">
        <f t="shared" si="84"/>
      </c>
      <c r="V75" s="119">
        <f t="shared" si="84"/>
      </c>
      <c r="W75" s="119">
        <f t="shared" si="84"/>
      </c>
      <c r="X75" s="175">
        <f t="shared" si="82"/>
        <v>0</v>
      </c>
      <c r="Y75" s="174"/>
      <c r="Z75" s="192">
        <f>X75</f>
        <v>0</v>
      </c>
      <c r="AA75" s="168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2">
        <f>X75</f>
        <v>0</v>
      </c>
      <c r="AX75" s="191"/>
    </row>
  </sheetData>
  <sheetProtection/>
  <mergeCells count="34">
    <mergeCell ref="B1:F1"/>
    <mergeCell ref="AV13:AV15"/>
    <mergeCell ref="AW13:AW15"/>
    <mergeCell ref="AX13:AX15"/>
    <mergeCell ref="A43:B43"/>
    <mergeCell ref="A64:B64"/>
    <mergeCell ref="AP13:AP15"/>
    <mergeCell ref="AQ13:AQ15"/>
    <mergeCell ref="AR13:AR15"/>
    <mergeCell ref="AS13:AS15"/>
    <mergeCell ref="AU13:AU15"/>
    <mergeCell ref="AJ13:AJ15"/>
    <mergeCell ref="AK13:AK15"/>
    <mergeCell ref="AL13:AL15"/>
    <mergeCell ref="AM13:AM15"/>
    <mergeCell ref="AN13:AN15"/>
    <mergeCell ref="AO13:AO15"/>
    <mergeCell ref="AD13:AD15"/>
    <mergeCell ref="AE13:AE15"/>
    <mergeCell ref="AF13:AF15"/>
    <mergeCell ref="AG13:AG15"/>
    <mergeCell ref="AT13:AT15"/>
    <mergeCell ref="AH13:AH15"/>
    <mergeCell ref="AI13:AI15"/>
    <mergeCell ref="A27:B27"/>
    <mergeCell ref="A19:B19"/>
    <mergeCell ref="AB13:AB15"/>
    <mergeCell ref="AC13:AC15"/>
    <mergeCell ref="P13:P15"/>
    <mergeCell ref="O13:O15"/>
    <mergeCell ref="X13:X15"/>
    <mergeCell ref="Y13:Y15"/>
    <mergeCell ref="Z13:Z15"/>
    <mergeCell ref="AA13:AA15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3" max="255" man="1"/>
  </rowBreaks>
  <ignoredErrors>
    <ignoredError sqref="AE17 AP17 AC17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zoomScale="80" zoomScaleNormal="80" zoomScalePageLayoutView="0" workbookViewId="0" topLeftCell="A21">
      <selection activeCell="B30" sqref="B30:D30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9" customWidth="1"/>
    <col min="7" max="7" width="30.42187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324" t="s">
        <v>352</v>
      </c>
      <c r="C1" s="324"/>
      <c r="D1" s="34"/>
      <c r="E1" s="31"/>
      <c r="F1" s="230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64" t="s">
        <v>36</v>
      </c>
      <c r="B2" s="365"/>
      <c r="C2" s="365"/>
      <c r="D2" s="365"/>
      <c r="E2" s="365"/>
      <c r="F2" s="230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25"/>
      <c r="B3" s="326"/>
      <c r="C3" s="326"/>
      <c r="D3" s="326"/>
      <c r="E3" s="327"/>
      <c r="F3" s="230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28"/>
      <c r="C4" s="329"/>
      <c r="D4" s="330"/>
      <c r="E4" s="217"/>
      <c r="F4" s="230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31"/>
      <c r="C5" s="332"/>
      <c r="D5" s="333"/>
      <c r="E5" s="218"/>
      <c r="F5" s="230"/>
      <c r="G5" s="354" t="s">
        <v>301</v>
      </c>
      <c r="H5" s="16"/>
      <c r="I5" s="355" t="s">
        <v>349</v>
      </c>
      <c r="J5" s="356"/>
      <c r="K5" s="356"/>
      <c r="L5" s="356"/>
      <c r="M5" s="356"/>
      <c r="N5" s="356"/>
      <c r="O5" s="356"/>
      <c r="P5" s="357"/>
      <c r="R5" s="242" t="s">
        <v>350</v>
      </c>
      <c r="S5" s="71"/>
      <c r="T5" s="71"/>
      <c r="U5" s="241"/>
    </row>
    <row r="6" spans="1:21" ht="22.5" customHeight="1">
      <c r="A6" s="225"/>
      <c r="B6" s="334"/>
      <c r="C6" s="335"/>
      <c r="D6" s="336"/>
      <c r="E6" s="224"/>
      <c r="F6" s="230"/>
      <c r="G6" s="354"/>
      <c r="H6" s="17"/>
      <c r="I6" s="318" t="str">
        <f>'1) Contexte'!A17</f>
        <v>1 : Nom</v>
      </c>
      <c r="J6" s="318" t="str">
        <f>'1) Contexte'!A18</f>
        <v>2 : Nom2</v>
      </c>
      <c r="K6" s="318" t="str">
        <f>'1) Contexte'!A19</f>
        <v>3 : Nom3</v>
      </c>
      <c r="L6" s="318" t="str">
        <f>'1) Contexte'!A20</f>
        <v>4: Nom4</v>
      </c>
      <c r="M6" s="318" t="str">
        <f>'1) Contexte'!A21</f>
        <v>5 : …</v>
      </c>
      <c r="N6" s="318" t="str">
        <f>'1) Contexte'!A22</f>
        <v>6 : ...</v>
      </c>
      <c r="O6" s="318" t="str">
        <f>'1) Contexte'!A23</f>
        <v>7 : ...</v>
      </c>
      <c r="P6" s="318" t="str">
        <f>'1) Contexte'!A24</f>
        <v>8 : ...</v>
      </c>
      <c r="R6" s="344" t="s">
        <v>16</v>
      </c>
      <c r="S6" s="344" t="s">
        <v>17</v>
      </c>
      <c r="T6" s="344" t="s">
        <v>18</v>
      </c>
      <c r="U6" s="342" t="s">
        <v>351</v>
      </c>
    </row>
    <row r="7" spans="1:21" s="1" customFormat="1" ht="22.5" customHeight="1">
      <c r="A7" s="348" t="s">
        <v>296</v>
      </c>
      <c r="B7" s="349"/>
      <c r="C7" s="349"/>
      <c r="D7" s="350"/>
      <c r="E7" s="340" t="s">
        <v>358</v>
      </c>
      <c r="F7" s="230"/>
      <c r="G7" s="354"/>
      <c r="H7" s="18"/>
      <c r="I7" s="318"/>
      <c r="J7" s="318"/>
      <c r="K7" s="318"/>
      <c r="L7" s="318"/>
      <c r="M7" s="318"/>
      <c r="N7" s="318"/>
      <c r="O7" s="318"/>
      <c r="P7" s="318"/>
      <c r="Q7"/>
      <c r="R7" s="343"/>
      <c r="S7" s="343"/>
      <c r="T7" s="343"/>
      <c r="U7" s="343"/>
    </row>
    <row r="8" spans="1:21" s="1" customFormat="1" ht="22.5" customHeight="1">
      <c r="A8" s="351"/>
      <c r="B8" s="352"/>
      <c r="C8" s="352"/>
      <c r="D8" s="353"/>
      <c r="E8" s="341"/>
      <c r="F8" s="230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297</v>
      </c>
      <c r="B9" s="337" t="s">
        <v>299</v>
      </c>
      <c r="C9" s="338"/>
      <c r="D9" s="339"/>
      <c r="E9" s="269">
        <f>'3) Grille évaluation processus'!Y17/100</f>
        <v>0.535483870967742</v>
      </c>
      <c r="F9" s="230"/>
      <c r="G9" s="273">
        <f>E9</f>
        <v>0.535483870967742</v>
      </c>
      <c r="H9" s="26"/>
      <c r="I9" s="273">
        <v>0.535483870967742</v>
      </c>
      <c r="J9" s="274">
        <v>0.5225806451612903</v>
      </c>
      <c r="K9" s="274">
        <v>0.3741935483870968</v>
      </c>
      <c r="L9" s="274">
        <v>0.6258064516129032</v>
      </c>
      <c r="M9" s="274"/>
      <c r="N9" s="274"/>
      <c r="O9" s="274"/>
      <c r="P9" s="274"/>
      <c r="Q9"/>
      <c r="R9" s="275">
        <f>IF(SUM(I9:P9)=0,'3) Grille évaluation processus'!Y17/100,AVERAGE(I9:P9))</f>
        <v>0.5145161290322581</v>
      </c>
      <c r="S9" s="275">
        <f aca="true" t="shared" si="0" ref="S9:S34">R9+U9</f>
        <v>0.6187284846037708</v>
      </c>
      <c r="T9" s="275">
        <f aca="true" t="shared" si="1" ref="T9:T34">R9-U9</f>
        <v>0.4103037734607453</v>
      </c>
      <c r="U9" s="275">
        <f aca="true" t="shared" si="2" ref="U9:U34">IF(SUM(I9:P9)=0,0,STDEV(I9:P9))</f>
        <v>0.10421235557151277</v>
      </c>
    </row>
    <row r="10" spans="1:21" ht="19.5" customHeight="1">
      <c r="A10" s="228" t="s">
        <v>300</v>
      </c>
      <c r="B10" s="345" t="s">
        <v>140</v>
      </c>
      <c r="C10" s="346"/>
      <c r="D10" s="347"/>
      <c r="E10" s="270">
        <f>'3) Grille évaluation processus'!AA17/100</f>
        <v>0.9333333333333332</v>
      </c>
      <c r="F10" s="230"/>
      <c r="G10" s="273">
        <f>E10</f>
        <v>0.9333333333333332</v>
      </c>
      <c r="H10" s="26"/>
      <c r="I10" s="273">
        <v>0.9333333333333332</v>
      </c>
      <c r="J10" s="274">
        <v>0.6</v>
      </c>
      <c r="K10" s="274">
        <v>0.4666666666666666</v>
      </c>
      <c r="L10" s="274">
        <v>0.8</v>
      </c>
      <c r="M10" s="274"/>
      <c r="N10" s="274"/>
      <c r="O10" s="274"/>
      <c r="P10" s="274"/>
      <c r="R10" s="275">
        <f>IF(SUM(I10:P10)=0,'3) Grille évaluation processus'!AA17/100,AVERAGE(I10:P10))</f>
        <v>0.7</v>
      </c>
      <c r="S10" s="275">
        <f t="shared" si="0"/>
        <v>0.9072750900686403</v>
      </c>
      <c r="T10" s="275">
        <f t="shared" si="1"/>
        <v>0.49272490993135964</v>
      </c>
      <c r="U10" s="275">
        <f t="shared" si="2"/>
        <v>0.20727509006864028</v>
      </c>
    </row>
    <row r="11" spans="1:21" ht="19.5" customHeight="1">
      <c r="A11" s="228" t="s">
        <v>302</v>
      </c>
      <c r="B11" s="345" t="s">
        <v>316</v>
      </c>
      <c r="C11" s="346"/>
      <c r="D11" s="347"/>
      <c r="E11" s="270">
        <f>'3) Grille évaluation processus'!AB17/100</f>
        <v>0.6666666666666667</v>
      </c>
      <c r="F11" s="230"/>
      <c r="G11" s="273">
        <f aca="true" t="shared" si="3" ref="G11:G34">E11</f>
        <v>0.6666666666666667</v>
      </c>
      <c r="H11" s="26"/>
      <c r="I11" s="273">
        <v>0.6666666666666667</v>
      </c>
      <c r="J11" s="274">
        <v>0.4</v>
      </c>
      <c r="K11" s="274">
        <v>0.33333333333333337</v>
      </c>
      <c r="L11" s="274">
        <v>0.4</v>
      </c>
      <c r="M11" s="274"/>
      <c r="N11" s="274"/>
      <c r="O11" s="274"/>
      <c r="P11" s="274"/>
      <c r="R11" s="275">
        <f>IF(SUM(I11:P11)=0,'3) Grille évaluation processus'!AB17/100,AVERAGE(I11:P11))</f>
        <v>0.45000000000000007</v>
      </c>
      <c r="S11" s="275">
        <f t="shared" si="0"/>
        <v>0.5978237188405563</v>
      </c>
      <c r="T11" s="275">
        <f t="shared" si="1"/>
        <v>0.30217628115944384</v>
      </c>
      <c r="U11" s="275">
        <f t="shared" si="2"/>
        <v>0.14782371884055626</v>
      </c>
    </row>
    <row r="12" spans="1:21" s="1" customFormat="1" ht="19.5" customHeight="1">
      <c r="A12" s="228" t="s">
        <v>303</v>
      </c>
      <c r="B12" s="345" t="s">
        <v>317</v>
      </c>
      <c r="C12" s="346"/>
      <c r="D12" s="347"/>
      <c r="E12" s="270">
        <f>'3) Grille évaluation processus'!AC17/100</f>
        <v>0.3</v>
      </c>
      <c r="F12" s="230"/>
      <c r="G12" s="273">
        <f t="shared" si="3"/>
        <v>0.3</v>
      </c>
      <c r="H12" s="26"/>
      <c r="I12" s="273">
        <v>0.3</v>
      </c>
      <c r="J12" s="274">
        <v>0.3</v>
      </c>
      <c r="K12" s="274">
        <v>0.4</v>
      </c>
      <c r="L12" s="274">
        <v>0.5</v>
      </c>
      <c r="M12" s="274"/>
      <c r="N12" s="274"/>
      <c r="O12" s="274"/>
      <c r="P12" s="274"/>
      <c r="Q12"/>
      <c r="R12" s="275">
        <f>IF(SUM(I12:P12)=0,'3) Grille évaluation processus'!AC17/100,AVERAGE(I12:P12))</f>
        <v>0.375</v>
      </c>
      <c r="S12" s="275">
        <f t="shared" si="0"/>
        <v>0.47074271077563395</v>
      </c>
      <c r="T12" s="275">
        <f t="shared" si="1"/>
        <v>0.27925728922436605</v>
      </c>
      <c r="U12" s="275">
        <f t="shared" si="2"/>
        <v>0.09574271077563394</v>
      </c>
    </row>
    <row r="13" spans="1:21" s="3" customFormat="1" ht="19.5" customHeight="1">
      <c r="A13" s="228" t="s">
        <v>304</v>
      </c>
      <c r="B13" s="358" t="s">
        <v>372</v>
      </c>
      <c r="C13" s="359"/>
      <c r="D13" s="360"/>
      <c r="E13" s="270">
        <f>'3) Grille évaluation processus'!AD17/100</f>
        <v>0.6</v>
      </c>
      <c r="F13" s="234"/>
      <c r="G13" s="273">
        <f t="shared" si="3"/>
        <v>0.6</v>
      </c>
      <c r="H13" s="26"/>
      <c r="I13" s="273">
        <v>0.6</v>
      </c>
      <c r="J13" s="274">
        <v>0.5333333333333333</v>
      </c>
      <c r="K13" s="274">
        <v>0.33333333333333337</v>
      </c>
      <c r="L13" s="274">
        <v>0.7333333333333333</v>
      </c>
      <c r="M13" s="274"/>
      <c r="N13" s="274"/>
      <c r="O13" s="274"/>
      <c r="P13" s="274"/>
      <c r="Q13"/>
      <c r="R13" s="275">
        <f>IF(SUM(I13:P13)=0,'3) Grille évaluation processus'!AD17/100,AVERAGE(I13:P13))</f>
        <v>0.55</v>
      </c>
      <c r="S13" s="275">
        <f t="shared" si="0"/>
        <v>0.7166666666666665</v>
      </c>
      <c r="T13" s="275">
        <f t="shared" si="1"/>
        <v>0.38333333333333364</v>
      </c>
      <c r="U13" s="275">
        <f t="shared" si="2"/>
        <v>0.16666666666666638</v>
      </c>
    </row>
    <row r="14" spans="1:21" ht="19.5" customHeight="1">
      <c r="A14" s="228" t="s">
        <v>305</v>
      </c>
      <c r="B14" s="345" t="s">
        <v>319</v>
      </c>
      <c r="C14" s="346"/>
      <c r="D14" s="347"/>
      <c r="E14" s="270">
        <f>'3) Grille évaluation processus'!AE17/100</f>
        <v>0.6</v>
      </c>
      <c r="F14" s="230"/>
      <c r="G14" s="273">
        <f t="shared" si="3"/>
        <v>0.6</v>
      </c>
      <c r="H14" s="26"/>
      <c r="I14" s="273">
        <v>0.6</v>
      </c>
      <c r="J14" s="274">
        <v>0.6</v>
      </c>
      <c r="K14" s="274">
        <v>0.4</v>
      </c>
      <c r="L14" s="274">
        <v>0.6</v>
      </c>
      <c r="M14" s="274"/>
      <c r="N14" s="274"/>
      <c r="O14" s="274"/>
      <c r="P14" s="274"/>
      <c r="R14" s="275">
        <f>IF(SUM(I14:P14)=0,'3) Grille évaluation processus'!AE17/100,AVERAGE(I14:P14))</f>
        <v>0.55</v>
      </c>
      <c r="S14" s="275">
        <f t="shared" si="0"/>
        <v>0.6499999999999997</v>
      </c>
      <c r="T14" s="275">
        <f t="shared" si="1"/>
        <v>0.4500000000000004</v>
      </c>
      <c r="U14" s="275">
        <f t="shared" si="2"/>
        <v>0.09999999999999967</v>
      </c>
    </row>
    <row r="15" spans="1:21" ht="19.5" customHeight="1">
      <c r="A15" s="228" t="s">
        <v>306</v>
      </c>
      <c r="B15" s="345" t="s">
        <v>320</v>
      </c>
      <c r="C15" s="346"/>
      <c r="D15" s="347"/>
      <c r="E15" s="270">
        <f>'3) Grille évaluation processus'!AF17/100</f>
        <v>0.8</v>
      </c>
      <c r="F15" s="233"/>
      <c r="G15" s="273">
        <f t="shared" si="3"/>
        <v>0.8</v>
      </c>
      <c r="H15" s="26"/>
      <c r="I15" s="273">
        <v>0.8</v>
      </c>
      <c r="J15" s="274">
        <v>0.6666666666666667</v>
      </c>
      <c r="K15" s="274">
        <v>0.26666666666666666</v>
      </c>
      <c r="L15" s="274">
        <v>0.8</v>
      </c>
      <c r="M15" s="274"/>
      <c r="N15" s="274"/>
      <c r="O15" s="274"/>
      <c r="P15" s="274"/>
      <c r="R15" s="275">
        <f>IF(SUM(I15:P15)=0,'3) Grille évaluation processus'!AF17/100,AVERAGE(I15:P15))</f>
        <v>0.6333333333333333</v>
      </c>
      <c r="S15" s="275">
        <f t="shared" si="0"/>
        <v>0.8857292598133458</v>
      </c>
      <c r="T15" s="275">
        <f t="shared" si="1"/>
        <v>0.3809374068533208</v>
      </c>
      <c r="U15" s="275">
        <f t="shared" si="2"/>
        <v>0.2523959264800125</v>
      </c>
    </row>
    <row r="16" spans="1:21" ht="19.5" customHeight="1">
      <c r="A16" s="228" t="s">
        <v>307</v>
      </c>
      <c r="B16" s="345" t="s">
        <v>321</v>
      </c>
      <c r="C16" s="346"/>
      <c r="D16" s="347"/>
      <c r="E16" s="270">
        <f>'3) Grille évaluation processus'!AG17/100</f>
        <v>0.6</v>
      </c>
      <c r="F16" s="230"/>
      <c r="G16" s="273">
        <f t="shared" si="3"/>
        <v>0.6</v>
      </c>
      <c r="H16" s="26"/>
      <c r="I16" s="273">
        <v>0.6</v>
      </c>
      <c r="J16" s="274">
        <v>0.6</v>
      </c>
      <c r="K16" s="274">
        <v>0.6</v>
      </c>
      <c r="L16" s="274">
        <v>0.7</v>
      </c>
      <c r="M16" s="274"/>
      <c r="N16" s="274"/>
      <c r="O16" s="274"/>
      <c r="P16" s="274"/>
      <c r="R16" s="275">
        <f>IF(SUM(I16:P16)=0,'3) Grille évaluation processus'!AG17/100,AVERAGE(I16:P16))</f>
        <v>0.625</v>
      </c>
      <c r="S16" s="275">
        <f t="shared" si="0"/>
        <v>0.6750000000000003</v>
      </c>
      <c r="T16" s="275">
        <f t="shared" si="1"/>
        <v>0.5749999999999997</v>
      </c>
      <c r="U16" s="275">
        <f t="shared" si="2"/>
        <v>0.05000000000000021</v>
      </c>
    </row>
    <row r="17" spans="1:21" ht="19.5" customHeight="1">
      <c r="A17" s="228" t="s">
        <v>308</v>
      </c>
      <c r="B17" s="345" t="s">
        <v>322</v>
      </c>
      <c r="C17" s="346"/>
      <c r="D17" s="347"/>
      <c r="E17" s="270">
        <f>'3) Grille évaluation processus'!AH17/100</f>
        <v>0.6</v>
      </c>
      <c r="F17" s="230"/>
      <c r="G17" s="273">
        <f t="shared" si="3"/>
        <v>0.6</v>
      </c>
      <c r="H17" s="26"/>
      <c r="I17" s="273">
        <v>0.6</v>
      </c>
      <c r="J17" s="274">
        <v>0.4</v>
      </c>
      <c r="K17" s="274">
        <v>0.6</v>
      </c>
      <c r="L17" s="274">
        <v>0.4</v>
      </c>
      <c r="M17" s="274"/>
      <c r="N17" s="274"/>
      <c r="O17" s="274"/>
      <c r="P17" s="274"/>
      <c r="R17" s="275">
        <f>IF(SUM(I17:P17)=0,'3) Grille évaluation processus'!AH17/100,AVERAGE(I17:P17))</f>
        <v>0.5</v>
      </c>
      <c r="S17" s="275">
        <f t="shared" si="0"/>
        <v>0.6154700538379252</v>
      </c>
      <c r="T17" s="275">
        <f t="shared" si="1"/>
        <v>0.3845299461620748</v>
      </c>
      <c r="U17" s="275">
        <f t="shared" si="2"/>
        <v>0.1154700538379252</v>
      </c>
    </row>
    <row r="18" spans="1:21" ht="19.5" customHeight="1">
      <c r="A18" s="228" t="s">
        <v>309</v>
      </c>
      <c r="B18" s="345" t="s">
        <v>373</v>
      </c>
      <c r="C18" s="346"/>
      <c r="D18" s="347"/>
      <c r="E18" s="270">
        <f>'3) Grille évaluation processus'!AI17/100</f>
        <v>0.6</v>
      </c>
      <c r="F18" s="230"/>
      <c r="G18" s="273">
        <f t="shared" si="3"/>
        <v>0.6</v>
      </c>
      <c r="H18" s="26"/>
      <c r="I18" s="273">
        <v>0.6</v>
      </c>
      <c r="J18" s="274">
        <v>0.2</v>
      </c>
      <c r="K18" s="274">
        <v>0.4</v>
      </c>
      <c r="L18" s="274">
        <v>0.2</v>
      </c>
      <c r="M18" s="274"/>
      <c r="N18" s="274"/>
      <c r="O18" s="274"/>
      <c r="P18" s="274"/>
      <c r="R18" s="275">
        <f>IF(SUM(I18:P18)=0,'3) Grille évaluation processus'!AI17/100,AVERAGE(I18:P18))</f>
        <v>0.35000000000000003</v>
      </c>
      <c r="S18" s="275">
        <f t="shared" si="0"/>
        <v>0.5414854215512677</v>
      </c>
      <c r="T18" s="275">
        <f t="shared" si="1"/>
        <v>0.15851457844873243</v>
      </c>
      <c r="U18" s="275">
        <f t="shared" si="2"/>
        <v>0.1914854215512676</v>
      </c>
    </row>
    <row r="19" spans="1:21" ht="19.5" customHeight="1">
      <c r="A19" s="228" t="s">
        <v>310</v>
      </c>
      <c r="B19" s="345" t="s">
        <v>324</v>
      </c>
      <c r="C19" s="346"/>
      <c r="D19" s="347"/>
      <c r="E19" s="270">
        <f>'3) Grille évaluation processus'!AJ17/100</f>
        <v>0.6</v>
      </c>
      <c r="F19" s="230"/>
      <c r="G19" s="273">
        <f t="shared" si="3"/>
        <v>0.6</v>
      </c>
      <c r="H19" s="26"/>
      <c r="I19" s="273">
        <v>0.6</v>
      </c>
      <c r="J19" s="274">
        <v>0.6</v>
      </c>
      <c r="K19" s="274">
        <v>0.8</v>
      </c>
      <c r="L19" s="274">
        <v>0.6</v>
      </c>
      <c r="M19" s="274"/>
      <c r="N19" s="274"/>
      <c r="O19" s="274"/>
      <c r="P19" s="274"/>
      <c r="R19" s="275">
        <f>IF(SUM(I19:P19)=0,'3) Grille évaluation processus'!AJ17/100,AVERAGE(I19:P19))</f>
        <v>0.65</v>
      </c>
      <c r="S19" s="275">
        <f t="shared" si="0"/>
        <v>0.7500000000000001</v>
      </c>
      <c r="T19" s="275">
        <f t="shared" si="1"/>
        <v>0.5499999999999999</v>
      </c>
      <c r="U19" s="275">
        <f t="shared" si="2"/>
        <v>0.10000000000000005</v>
      </c>
    </row>
    <row r="20" spans="1:21" ht="19.5" customHeight="1">
      <c r="A20" s="228" t="s">
        <v>311</v>
      </c>
      <c r="B20" s="345" t="s">
        <v>325</v>
      </c>
      <c r="C20" s="346"/>
      <c r="D20" s="347"/>
      <c r="E20" s="270">
        <f>'3) Grille évaluation processus'!AK17/100</f>
        <v>0.2</v>
      </c>
      <c r="F20" s="230"/>
      <c r="G20" s="273">
        <f t="shared" si="3"/>
        <v>0.2</v>
      </c>
      <c r="H20" s="26"/>
      <c r="I20" s="273">
        <v>0.2</v>
      </c>
      <c r="J20" s="274">
        <v>0.5</v>
      </c>
      <c r="K20" s="274">
        <v>0.2</v>
      </c>
      <c r="L20" s="274">
        <v>0.8</v>
      </c>
      <c r="M20" s="274"/>
      <c r="N20" s="274"/>
      <c r="O20" s="274"/>
      <c r="P20" s="274"/>
      <c r="R20" s="275">
        <f>IF(SUM(I20:P20)=0,'3) Grille évaluation processus'!AK17/100,AVERAGE(I20:P20))</f>
        <v>0.425</v>
      </c>
      <c r="S20" s="275">
        <f t="shared" si="0"/>
        <v>0.7122281323269015</v>
      </c>
      <c r="T20" s="275">
        <f t="shared" si="1"/>
        <v>0.1377718676730984</v>
      </c>
      <c r="U20" s="275">
        <f t="shared" si="2"/>
        <v>0.2872281323269016</v>
      </c>
    </row>
    <row r="21" spans="1:21" ht="19.5" customHeight="1">
      <c r="A21" s="228" t="s">
        <v>312</v>
      </c>
      <c r="B21" s="345" t="s">
        <v>326</v>
      </c>
      <c r="C21" s="346"/>
      <c r="D21" s="347"/>
      <c r="E21" s="270">
        <f>'3) Grille évaluation processus'!AL17/100</f>
        <v>0.4</v>
      </c>
      <c r="F21" s="230"/>
      <c r="G21" s="273">
        <f t="shared" si="3"/>
        <v>0.4</v>
      </c>
      <c r="H21" s="26"/>
      <c r="I21" s="273">
        <v>0.4</v>
      </c>
      <c r="J21" s="274">
        <v>0.5</v>
      </c>
      <c r="K21" s="274">
        <v>0.2</v>
      </c>
      <c r="L21" s="274">
        <v>0.6</v>
      </c>
      <c r="M21" s="274"/>
      <c r="N21" s="274"/>
      <c r="O21" s="274"/>
      <c r="P21" s="274"/>
      <c r="R21" s="275">
        <f>IF(SUM(I21:P21)=0,'3) Grille évaluation processus'!AL17/100,AVERAGE(I21:P21))</f>
        <v>0.42500000000000004</v>
      </c>
      <c r="S21" s="275">
        <f t="shared" si="0"/>
        <v>0.5957825127659933</v>
      </c>
      <c r="T21" s="275">
        <f t="shared" si="1"/>
        <v>0.25421748723400683</v>
      </c>
      <c r="U21" s="275">
        <f t="shared" si="2"/>
        <v>0.1707825127659932</v>
      </c>
    </row>
    <row r="22" spans="1:21" ht="19.5" customHeight="1">
      <c r="A22" s="228" t="s">
        <v>313</v>
      </c>
      <c r="B22" s="345" t="s">
        <v>327</v>
      </c>
      <c r="C22" s="346"/>
      <c r="D22" s="347"/>
      <c r="E22" s="270">
        <f>'3) Grille évaluation processus'!AM17/100</f>
        <v>0.6</v>
      </c>
      <c r="F22" s="230"/>
      <c r="G22" s="273">
        <f t="shared" si="3"/>
        <v>0.6</v>
      </c>
      <c r="H22" s="26"/>
      <c r="I22" s="273">
        <v>0.6</v>
      </c>
      <c r="J22" s="274">
        <v>0.7333333333333333</v>
      </c>
      <c r="K22" s="274">
        <v>0.26666666666666666</v>
      </c>
      <c r="L22" s="274">
        <v>0.6666666666666667</v>
      </c>
      <c r="M22" s="274"/>
      <c r="N22" s="274"/>
      <c r="O22" s="274"/>
      <c r="P22" s="274"/>
      <c r="R22" s="275">
        <f>IF(SUM(I22:P22)=0,'3) Grille évaluation processus'!AM17/100,AVERAGE(I22:P22))</f>
        <v>0.5666666666666667</v>
      </c>
      <c r="S22" s="275">
        <f t="shared" si="0"/>
        <v>0.7739417567353071</v>
      </c>
      <c r="T22" s="275">
        <f t="shared" si="1"/>
        <v>0.35939157659802623</v>
      </c>
      <c r="U22" s="275">
        <f t="shared" si="2"/>
        <v>0.20727509006864045</v>
      </c>
    </row>
    <row r="23" spans="1:21" ht="19.5" customHeight="1">
      <c r="A23" s="228" t="s">
        <v>314</v>
      </c>
      <c r="B23" s="345" t="s">
        <v>328</v>
      </c>
      <c r="C23" s="346"/>
      <c r="D23" s="347"/>
      <c r="E23" s="270">
        <f>'3) Grille évaluation processus'!AN17/100</f>
        <v>0</v>
      </c>
      <c r="F23" s="230"/>
      <c r="G23" s="273">
        <f t="shared" si="3"/>
        <v>0</v>
      </c>
      <c r="H23" s="26"/>
      <c r="I23" s="273">
        <v>0</v>
      </c>
      <c r="J23" s="274">
        <v>0.5333333333333333</v>
      </c>
      <c r="K23" s="274">
        <v>0.26666666666666666</v>
      </c>
      <c r="L23" s="274">
        <v>0.6</v>
      </c>
      <c r="M23" s="274"/>
      <c r="N23" s="274"/>
      <c r="O23" s="274"/>
      <c r="P23" s="274"/>
      <c r="R23" s="275">
        <f>IF(SUM(I23:P23)=0,'3) Grille évaluation processus'!AN17/100,AVERAGE(I23:P23))</f>
        <v>0.35</v>
      </c>
      <c r="S23" s="275">
        <f t="shared" si="0"/>
        <v>0.6241991706500681</v>
      </c>
      <c r="T23" s="275">
        <f t="shared" si="1"/>
        <v>0.07580082934993182</v>
      </c>
      <c r="U23" s="275">
        <f t="shared" si="2"/>
        <v>0.27419917065006816</v>
      </c>
    </row>
    <row r="24" spans="1:21" ht="19.5" customHeight="1">
      <c r="A24" s="228" t="s">
        <v>315</v>
      </c>
      <c r="B24" s="345" t="s">
        <v>329</v>
      </c>
      <c r="C24" s="346"/>
      <c r="D24" s="347"/>
      <c r="E24" s="270">
        <f>'3) Grille évaluation processus'!AO17/100</f>
        <v>0.4</v>
      </c>
      <c r="F24" s="230"/>
      <c r="G24" s="273">
        <f t="shared" si="3"/>
        <v>0.4</v>
      </c>
      <c r="H24" s="26"/>
      <c r="I24" s="273">
        <v>0.4</v>
      </c>
      <c r="J24" s="274">
        <v>0.2</v>
      </c>
      <c r="K24" s="274">
        <v>0.8</v>
      </c>
      <c r="L24" s="274">
        <v>0.4</v>
      </c>
      <c r="M24" s="274"/>
      <c r="N24" s="274"/>
      <c r="O24" s="274"/>
      <c r="P24" s="274"/>
      <c r="R24" s="275">
        <f>IF(SUM(I24:P24)=0,'3) Grille évaluation processus'!AO17/100,AVERAGE(I24:P24))</f>
        <v>0.45000000000000007</v>
      </c>
      <c r="S24" s="275">
        <f t="shared" si="0"/>
        <v>0.7016611478423583</v>
      </c>
      <c r="T24" s="275">
        <f t="shared" si="1"/>
        <v>0.1983388521576418</v>
      </c>
      <c r="U24" s="275">
        <f t="shared" si="2"/>
        <v>0.25166114784235827</v>
      </c>
    </row>
    <row r="25" spans="1:23" ht="57.75" customHeight="1">
      <c r="A25" s="227" t="s">
        <v>298</v>
      </c>
      <c r="B25" s="361" t="s">
        <v>330</v>
      </c>
      <c r="C25" s="362"/>
      <c r="D25" s="363"/>
      <c r="E25" s="271">
        <f>'3) Grille évaluation processus'!Z17/100</f>
        <v>0.5454545454545454</v>
      </c>
      <c r="G25" s="273">
        <f t="shared" si="3"/>
        <v>0.5454545454545454</v>
      </c>
      <c r="H25" s="26"/>
      <c r="I25" s="273">
        <v>0.5454545454545454</v>
      </c>
      <c r="J25" s="274">
        <v>0.5454545454545454</v>
      </c>
      <c r="K25" s="274">
        <v>0.509090909090909</v>
      </c>
      <c r="L25" s="274">
        <v>0.6272727272727273</v>
      </c>
      <c r="M25" s="274"/>
      <c r="N25" s="274"/>
      <c r="O25" s="274"/>
      <c r="P25" s="274"/>
      <c r="R25" s="275">
        <f>IF(SUM(I25:P25)=0,'3) Grille évaluation processus'!Z17/100,AVERAGE(I25:P25))</f>
        <v>0.5568181818181818</v>
      </c>
      <c r="S25" s="275">
        <f t="shared" si="0"/>
        <v>0.6068181818181819</v>
      </c>
      <c r="T25" s="275">
        <f t="shared" si="1"/>
        <v>0.5068181818181816</v>
      </c>
      <c r="U25" s="275">
        <f t="shared" si="2"/>
        <v>0.05000000000000021</v>
      </c>
      <c r="V25" s="1"/>
      <c r="W25" s="1"/>
    </row>
    <row r="26" spans="1:21" ht="19.5" customHeight="1">
      <c r="A26" s="228" t="s">
        <v>331</v>
      </c>
      <c r="B26" s="345" t="s">
        <v>340</v>
      </c>
      <c r="C26" s="346"/>
      <c r="D26" s="347"/>
      <c r="E26" s="270">
        <f>'3) Grille évaluation processus'!AP17/100</f>
        <v>0.9</v>
      </c>
      <c r="G26" s="273">
        <f t="shared" si="3"/>
        <v>0.9</v>
      </c>
      <c r="H26" s="26"/>
      <c r="I26" s="273">
        <v>0.9</v>
      </c>
      <c r="J26" s="274">
        <v>0.8</v>
      </c>
      <c r="K26" s="274">
        <v>0.4</v>
      </c>
      <c r="L26" s="274">
        <v>0.6</v>
      </c>
      <c r="M26" s="274"/>
      <c r="N26" s="274"/>
      <c r="O26" s="274"/>
      <c r="P26" s="274"/>
      <c r="R26" s="275">
        <f>IF(SUM(I26:P26)=0,'3) Grille évaluation processus'!AP17/100,AVERAGE(I26:P26))</f>
        <v>0.675</v>
      </c>
      <c r="S26" s="275">
        <f t="shared" si="0"/>
        <v>0.8967355782608345</v>
      </c>
      <c r="T26" s="275">
        <f t="shared" si="1"/>
        <v>0.4532644217391656</v>
      </c>
      <c r="U26" s="275">
        <f t="shared" si="2"/>
        <v>0.22173557826083448</v>
      </c>
    </row>
    <row r="27" spans="1:21" ht="19.5" customHeight="1">
      <c r="A27" s="228" t="s">
        <v>332</v>
      </c>
      <c r="B27" s="345" t="s">
        <v>341</v>
      </c>
      <c r="C27" s="346"/>
      <c r="D27" s="347"/>
      <c r="E27" s="270">
        <f>'3) Grille évaluation processus'!AQ17/100</f>
        <v>0.4</v>
      </c>
      <c r="G27" s="273">
        <f t="shared" si="3"/>
        <v>0.4</v>
      </c>
      <c r="H27" s="26"/>
      <c r="I27" s="273">
        <v>0.4</v>
      </c>
      <c r="J27" s="274">
        <v>0.4</v>
      </c>
      <c r="K27" s="274">
        <v>0.6</v>
      </c>
      <c r="L27" s="274">
        <v>0.6</v>
      </c>
      <c r="M27" s="274"/>
      <c r="N27" s="274"/>
      <c r="O27" s="274"/>
      <c r="P27" s="274"/>
      <c r="R27" s="275">
        <f>IF(SUM(I27:P27)=0,'3) Grille évaluation processus'!AQ17/100,AVERAGE(I27:P27))</f>
        <v>0.5</v>
      </c>
      <c r="S27" s="275">
        <f t="shared" si="0"/>
        <v>0.6154700538379252</v>
      </c>
      <c r="T27" s="275">
        <f t="shared" si="1"/>
        <v>0.3845299461620748</v>
      </c>
      <c r="U27" s="275">
        <f t="shared" si="2"/>
        <v>0.1154700538379252</v>
      </c>
    </row>
    <row r="28" spans="1:23" ht="19.5" customHeight="1">
      <c r="A28" s="228" t="s">
        <v>333</v>
      </c>
      <c r="B28" s="345" t="s">
        <v>342</v>
      </c>
      <c r="C28" s="346"/>
      <c r="D28" s="347"/>
      <c r="E28" s="270">
        <f>'3) Grille évaluation processus'!AR17/100</f>
        <v>0.5</v>
      </c>
      <c r="G28" s="273">
        <f t="shared" si="3"/>
        <v>0.5</v>
      </c>
      <c r="H28" s="26"/>
      <c r="I28" s="273">
        <v>0.5</v>
      </c>
      <c r="J28" s="274">
        <v>0.6</v>
      </c>
      <c r="K28" s="274">
        <v>0.25</v>
      </c>
      <c r="L28" s="274">
        <v>0.75</v>
      </c>
      <c r="M28" s="274"/>
      <c r="N28" s="274"/>
      <c r="O28" s="274"/>
      <c r="P28" s="274"/>
      <c r="R28" s="275">
        <f>IF(SUM(I28:P28)=0,'3) Grille évaluation processus'!AR17/100,AVERAGE(I28:P28))</f>
        <v>0.525</v>
      </c>
      <c r="S28" s="275">
        <f t="shared" si="0"/>
        <v>0.7351586702153081</v>
      </c>
      <c r="T28" s="275">
        <f t="shared" si="1"/>
        <v>0.3148413297846919</v>
      </c>
      <c r="U28" s="275">
        <f t="shared" si="2"/>
        <v>0.21015867021530807</v>
      </c>
      <c r="V28" s="1"/>
      <c r="W28" s="1"/>
    </row>
    <row r="29" spans="1:23" ht="19.5" customHeight="1">
      <c r="A29" s="228" t="s">
        <v>334</v>
      </c>
      <c r="B29" s="345" t="s">
        <v>343</v>
      </c>
      <c r="C29" s="346"/>
      <c r="D29" s="347"/>
      <c r="E29" s="270">
        <f>'3) Grille évaluation processus'!AS17/100</f>
        <v>0.8</v>
      </c>
      <c r="G29" s="273">
        <f t="shared" si="3"/>
        <v>0.8</v>
      </c>
      <c r="H29" s="26"/>
      <c r="I29" s="273">
        <v>0.8</v>
      </c>
      <c r="J29" s="274">
        <v>0.6</v>
      </c>
      <c r="K29" s="274">
        <v>0.8</v>
      </c>
      <c r="L29" s="274">
        <v>0.7333333333333333</v>
      </c>
      <c r="M29" s="274"/>
      <c r="N29" s="274"/>
      <c r="O29" s="274"/>
      <c r="P29" s="274"/>
      <c r="R29" s="275">
        <f>IF(SUM(I29:P29)=0,'3) Grille évaluation processus'!AS17/100,AVERAGE(I29:P29))</f>
        <v>0.7333333333333334</v>
      </c>
      <c r="S29" s="275">
        <f t="shared" si="0"/>
        <v>0.8276142374915393</v>
      </c>
      <c r="T29" s="275">
        <f t="shared" si="1"/>
        <v>0.6390524291751275</v>
      </c>
      <c r="U29" s="275">
        <f t="shared" si="2"/>
        <v>0.09428090415820586</v>
      </c>
      <c r="V29" s="3"/>
      <c r="W29" s="3"/>
    </row>
    <row r="30" spans="1:21" ht="19.5" customHeight="1">
      <c r="A30" s="228" t="s">
        <v>335</v>
      </c>
      <c r="B30" s="345" t="s">
        <v>344</v>
      </c>
      <c r="C30" s="346"/>
      <c r="D30" s="347"/>
      <c r="E30" s="270">
        <f>'3) Grille évaluation processus'!AT17/100</f>
        <v>0.2</v>
      </c>
      <c r="G30" s="273">
        <f t="shared" si="3"/>
        <v>0.2</v>
      </c>
      <c r="H30" s="26"/>
      <c r="I30" s="273">
        <v>0.2</v>
      </c>
      <c r="J30" s="274">
        <v>0.26666666666666666</v>
      </c>
      <c r="K30" s="274">
        <v>0.6</v>
      </c>
      <c r="L30" s="274">
        <v>0.4</v>
      </c>
      <c r="M30" s="274"/>
      <c r="N30" s="274"/>
      <c r="O30" s="274"/>
      <c r="P30" s="274"/>
      <c r="R30" s="275">
        <f>IF(SUM(I30:P30)=0,'3) Grille évaluation processus'!AT17/100,AVERAGE(I30:P30))</f>
        <v>0.3666666666666667</v>
      </c>
      <c r="S30" s="275">
        <f t="shared" si="0"/>
        <v>0.543050087404306</v>
      </c>
      <c r="T30" s="275">
        <f t="shared" si="1"/>
        <v>0.19028324592902737</v>
      </c>
      <c r="U30" s="275">
        <f t="shared" si="2"/>
        <v>0.17638342073763932</v>
      </c>
    </row>
    <row r="31" spans="1:21" ht="19.5" customHeight="1">
      <c r="A31" s="228" t="s">
        <v>336</v>
      </c>
      <c r="B31" s="345" t="s">
        <v>345</v>
      </c>
      <c r="C31" s="346"/>
      <c r="D31" s="347"/>
      <c r="E31" s="270">
        <f>'3) Grille évaluation processus'!AU17/100</f>
        <v>0.7</v>
      </c>
      <c r="G31" s="273">
        <f t="shared" si="3"/>
        <v>0.7</v>
      </c>
      <c r="H31" s="26"/>
      <c r="I31" s="273">
        <v>0.7</v>
      </c>
      <c r="J31" s="274">
        <v>0.6</v>
      </c>
      <c r="K31" s="274">
        <v>0.6</v>
      </c>
      <c r="L31" s="274">
        <v>0.6</v>
      </c>
      <c r="M31" s="274"/>
      <c r="N31" s="274"/>
      <c r="O31" s="274"/>
      <c r="P31" s="274"/>
      <c r="R31" s="275">
        <f>IF(SUM(I31:P31)=0,'3) Grille évaluation processus'!AU17/100,AVERAGE(I31:P31))</f>
        <v>0.625</v>
      </c>
      <c r="S31" s="275">
        <f t="shared" si="0"/>
        <v>0.6749999999999995</v>
      </c>
      <c r="T31" s="275">
        <f t="shared" si="1"/>
        <v>0.5750000000000005</v>
      </c>
      <c r="U31" s="275">
        <f t="shared" si="2"/>
        <v>0.04999999999999947</v>
      </c>
    </row>
    <row r="32" spans="1:21" ht="19.5" customHeight="1">
      <c r="A32" s="228" t="s">
        <v>337</v>
      </c>
      <c r="B32" s="345" t="s">
        <v>346</v>
      </c>
      <c r="C32" s="346"/>
      <c r="D32" s="347"/>
      <c r="E32" s="270">
        <f>'3) Grille évaluation processus'!AV17/100</f>
        <v>0.4</v>
      </c>
      <c r="F32" s="216"/>
      <c r="G32" s="273">
        <f t="shared" si="3"/>
        <v>0.4</v>
      </c>
      <c r="H32" s="26"/>
      <c r="I32" s="273">
        <v>0.4</v>
      </c>
      <c r="J32" s="274">
        <v>0.6</v>
      </c>
      <c r="K32" s="274">
        <v>0.5</v>
      </c>
      <c r="L32" s="274">
        <v>0.7</v>
      </c>
      <c r="M32" s="274"/>
      <c r="N32" s="274"/>
      <c r="O32" s="274"/>
      <c r="P32" s="274"/>
      <c r="R32" s="275">
        <f>IF(SUM(I32:P32)=0,'3) Grille évaluation processus'!AV17/100,AVERAGE(I32:P32))</f>
        <v>0.55</v>
      </c>
      <c r="S32" s="275">
        <f t="shared" si="0"/>
        <v>0.6790994448735803</v>
      </c>
      <c r="T32" s="275">
        <f t="shared" si="1"/>
        <v>0.4209005551264197</v>
      </c>
      <c r="U32" s="275">
        <f t="shared" si="2"/>
        <v>0.12909944487358033</v>
      </c>
    </row>
    <row r="33" spans="1:21" ht="19.5" customHeight="1">
      <c r="A33" s="228" t="s">
        <v>338</v>
      </c>
      <c r="B33" s="345" t="s">
        <v>382</v>
      </c>
      <c r="C33" s="346"/>
      <c r="D33" s="347"/>
      <c r="E33" s="270">
        <f>'3) Grille évaluation processus'!AW17/100</f>
        <v>0</v>
      </c>
      <c r="F33" s="213"/>
      <c r="G33" s="273">
        <f t="shared" si="3"/>
        <v>0</v>
      </c>
      <c r="H33" s="26"/>
      <c r="I33" s="273">
        <v>0</v>
      </c>
      <c r="J33" s="274">
        <v>0.2</v>
      </c>
      <c r="K33" s="274">
        <v>0.6</v>
      </c>
      <c r="L33" s="274">
        <v>0.2</v>
      </c>
      <c r="M33" s="274"/>
      <c r="N33" s="274"/>
      <c r="O33" s="274"/>
      <c r="P33" s="274"/>
      <c r="R33" s="275">
        <f>IF(SUM(I33:P33)=0,'3) Grille évaluation processus'!AW17/100,AVERAGE(I33:P33))</f>
        <v>0.25</v>
      </c>
      <c r="S33" s="275">
        <f t="shared" si="0"/>
        <v>0.5016611478423584</v>
      </c>
      <c r="T33" s="275">
        <f t="shared" si="1"/>
        <v>-0.0016611478423583792</v>
      </c>
      <c r="U33" s="275">
        <f t="shared" si="2"/>
        <v>0.2516611478423584</v>
      </c>
    </row>
    <row r="34" spans="1:21" ht="19.5" customHeight="1">
      <c r="A34" s="228" t="s">
        <v>339</v>
      </c>
      <c r="B34" s="345" t="s">
        <v>348</v>
      </c>
      <c r="C34" s="346"/>
      <c r="D34" s="347"/>
      <c r="E34" s="270">
        <f>'3) Grille évaluation processus'!AX17/100</f>
        <v>0.7333333333333333</v>
      </c>
      <c r="F34" s="218"/>
      <c r="G34" s="273">
        <f t="shared" si="3"/>
        <v>0.7333333333333333</v>
      </c>
      <c r="H34" s="26"/>
      <c r="I34" s="273">
        <v>0.7333333333333333</v>
      </c>
      <c r="J34" s="274">
        <v>0.6666666666666667</v>
      </c>
      <c r="K34" s="274">
        <v>0.4</v>
      </c>
      <c r="L34" s="274">
        <v>0.7333333333333333</v>
      </c>
      <c r="M34" s="274"/>
      <c r="N34" s="274"/>
      <c r="O34" s="274"/>
      <c r="P34" s="274"/>
      <c r="R34" s="275">
        <f>IF(SUM(I34:P34)=0,'3) Grille évaluation processus'!AX17/100,AVERAGE(I34:P34))</f>
        <v>0.6333333333333333</v>
      </c>
      <c r="S34" s="275">
        <f t="shared" si="0"/>
        <v>0.7920317428565078</v>
      </c>
      <c r="T34" s="275">
        <f t="shared" si="1"/>
        <v>0.4746349238101588</v>
      </c>
      <c r="U34" s="275">
        <f t="shared" si="2"/>
        <v>0.1586984095231745</v>
      </c>
    </row>
    <row r="35" ht="12.75">
      <c r="F35" s="219"/>
    </row>
    <row r="36" spans="1:6" ht="15.75">
      <c r="A36" s="348" t="s">
        <v>353</v>
      </c>
      <c r="B36" s="349"/>
      <c r="C36" s="349"/>
      <c r="D36" s="350"/>
      <c r="E36" s="340" t="s">
        <v>358</v>
      </c>
      <c r="F36" s="231"/>
    </row>
    <row r="37" spans="1:6" ht="18">
      <c r="A37" s="351"/>
      <c r="B37" s="352"/>
      <c r="C37" s="352"/>
      <c r="D37" s="353"/>
      <c r="E37" s="341"/>
      <c r="F37" s="232"/>
    </row>
    <row r="38" spans="1:6" ht="15.75">
      <c r="A38" s="249" t="s">
        <v>117</v>
      </c>
      <c r="B38" s="366" t="s">
        <v>354</v>
      </c>
      <c r="C38" s="367"/>
      <c r="D38" s="368"/>
      <c r="E38" s="272">
        <f>'3) Grille évaluation processus'!P19/100</f>
        <v>0.7428571428571429</v>
      </c>
      <c r="F38" s="233"/>
    </row>
    <row r="39" spans="1:6" ht="15.75">
      <c r="A39" s="226" t="s">
        <v>140</v>
      </c>
      <c r="B39" s="345" t="s">
        <v>355</v>
      </c>
      <c r="C39" s="346"/>
      <c r="D39" s="347"/>
      <c r="E39" s="270">
        <f>'3) Grille évaluation processus'!P27/100</f>
        <v>0.5333333333333333</v>
      </c>
      <c r="F39" s="230"/>
    </row>
    <row r="40" spans="1:6" ht="15.75">
      <c r="A40" s="226" t="s">
        <v>141</v>
      </c>
      <c r="B40" s="345" t="s">
        <v>357</v>
      </c>
      <c r="C40" s="346"/>
      <c r="D40" s="347"/>
      <c r="E40" s="270">
        <f>'3) Grille évaluation processus'!P43/100</f>
        <v>0.62</v>
      </c>
      <c r="F40" s="230"/>
    </row>
    <row r="41" spans="1:6" ht="15.75">
      <c r="A41" s="226" t="s">
        <v>142</v>
      </c>
      <c r="B41" s="345" t="s">
        <v>356</v>
      </c>
      <c r="C41" s="346"/>
      <c r="D41" s="347"/>
      <c r="E41" s="270">
        <f>'3) Grille évaluation processus'!P64/100</f>
        <v>0.2727272727272727</v>
      </c>
      <c r="F41" s="230"/>
    </row>
    <row r="42" spans="1:21" ht="12.75">
      <c r="A42" s="325"/>
      <c r="B42" s="326"/>
      <c r="C42" s="326"/>
      <c r="D42" s="326"/>
      <c r="E42" s="327"/>
      <c r="F42" s="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28"/>
      <c r="C43" s="329"/>
      <c r="D43" s="330"/>
      <c r="E43" s="217"/>
      <c r="F43" s="6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31"/>
      <c r="C44" s="332"/>
      <c r="D44" s="333"/>
      <c r="E44" s="218"/>
      <c r="F44" s="6"/>
      <c r="G44" s="354" t="s">
        <v>301</v>
      </c>
      <c r="H44" s="16"/>
      <c r="I44" s="355" t="s">
        <v>349</v>
      </c>
      <c r="J44" s="356"/>
      <c r="K44" s="356"/>
      <c r="L44" s="356"/>
      <c r="M44" s="356"/>
      <c r="N44" s="356"/>
      <c r="O44" s="356"/>
      <c r="P44" s="357"/>
      <c r="R44" s="242" t="s">
        <v>350</v>
      </c>
      <c r="S44" s="71"/>
      <c r="T44" s="71"/>
      <c r="U44" s="241"/>
    </row>
    <row r="45" spans="1:21" ht="15.75">
      <c r="A45" s="225"/>
      <c r="B45" s="334"/>
      <c r="C45" s="335"/>
      <c r="D45" s="336"/>
      <c r="E45" s="224"/>
      <c r="F45" s="6"/>
      <c r="G45" s="354"/>
      <c r="H45" s="17"/>
      <c r="I45" s="318" t="str">
        <f>'1) Contexte'!A17</f>
        <v>1 : Nom</v>
      </c>
      <c r="J45" s="318" t="str">
        <f>'1) Contexte'!A18</f>
        <v>2 : Nom2</v>
      </c>
      <c r="K45" s="318" t="str">
        <f>'1) Contexte'!A19</f>
        <v>3 : Nom3</v>
      </c>
      <c r="L45" s="318" t="str">
        <f>'1) Contexte'!A20</f>
        <v>4: Nom4</v>
      </c>
      <c r="M45" s="318" t="str">
        <f>'1) Contexte'!A21</f>
        <v>5 : …</v>
      </c>
      <c r="N45" s="318" t="str">
        <f>'1) Contexte'!A22</f>
        <v>6 : ...</v>
      </c>
      <c r="O45" s="318" t="str">
        <f>'1) Contexte'!A23</f>
        <v>7 : ...</v>
      </c>
      <c r="P45" s="318" t="str">
        <f>'1) Contexte'!A24</f>
        <v>8 : ...</v>
      </c>
      <c r="R45" s="344" t="s">
        <v>16</v>
      </c>
      <c r="S45" s="344" t="s">
        <v>17</v>
      </c>
      <c r="T45" s="344" t="s">
        <v>18</v>
      </c>
      <c r="U45" s="342" t="s">
        <v>351</v>
      </c>
    </row>
    <row r="46" spans="6:22" ht="12.75">
      <c r="F46" s="6"/>
      <c r="G46" s="354"/>
      <c r="H46" s="18"/>
      <c r="I46" s="318"/>
      <c r="J46" s="318"/>
      <c r="K46" s="318"/>
      <c r="L46" s="318"/>
      <c r="M46" s="318"/>
      <c r="N46" s="318"/>
      <c r="O46" s="318"/>
      <c r="P46" s="318"/>
      <c r="R46" s="343"/>
      <c r="S46" s="343"/>
      <c r="T46" s="343"/>
      <c r="U46" s="343"/>
      <c r="V46" s="1"/>
    </row>
    <row r="47" spans="6:22" ht="15.75" customHeight="1">
      <c r="F47" s="6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6:22" ht="19.5" customHeight="1">
      <c r="F48" s="6"/>
      <c r="G48" s="273">
        <f>E38</f>
        <v>0.7428571428571429</v>
      </c>
      <c r="H48" s="26"/>
      <c r="I48" s="273">
        <v>0.7428571428571429</v>
      </c>
      <c r="J48" s="274">
        <v>0.45714285714285713</v>
      </c>
      <c r="K48" s="244">
        <v>0.45714285714285713</v>
      </c>
      <c r="L48" s="244">
        <v>0.5714285714285715</v>
      </c>
      <c r="M48" s="244"/>
      <c r="N48" s="244"/>
      <c r="O48" s="244"/>
      <c r="P48" s="244"/>
      <c r="R48" s="275">
        <f>IF(SUM(I48:P48)=0,'3) Grille évaluation processus'!P19/100,AVERAGE(I48:P48))</f>
        <v>0.5571428571428572</v>
      </c>
      <c r="S48" s="275">
        <f>R48+U48</f>
        <v>0.6921661607500745</v>
      </c>
      <c r="T48" s="275">
        <f>R48-U48</f>
        <v>0.4221195535356398</v>
      </c>
      <c r="U48" s="275">
        <f>IF(SUM(I48:P48)=0,0,STDEV(I48:P48))</f>
        <v>0.13502330360721737</v>
      </c>
      <c r="V48" s="1"/>
    </row>
    <row r="49" spans="6:21" ht="19.5" customHeight="1">
      <c r="F49" s="6"/>
      <c r="G49" s="273">
        <f>E39</f>
        <v>0.5333333333333333</v>
      </c>
      <c r="H49" s="26"/>
      <c r="I49" s="273">
        <v>0.5333333333333333</v>
      </c>
      <c r="J49" s="274">
        <v>0.52</v>
      </c>
      <c r="K49" s="244">
        <v>0.52</v>
      </c>
      <c r="L49" s="244">
        <v>0.5866666666666667</v>
      </c>
      <c r="M49" s="244"/>
      <c r="N49" s="244"/>
      <c r="O49" s="244"/>
      <c r="P49" s="244"/>
      <c r="R49" s="275">
        <f>IF(SUM(I49:P49)=0,'3) Grille évaluation processus'!P27/100,AVERAGE(I49:P49))</f>
        <v>0.54</v>
      </c>
      <c r="S49" s="275">
        <f>R49+U49</f>
        <v>0.5717396819046351</v>
      </c>
      <c r="T49" s="275">
        <f>R49-U49</f>
        <v>0.508260318095365</v>
      </c>
      <c r="U49" s="275">
        <f>IF(SUM(I49:P49)=0,0,STDEV(I49:P49))</f>
        <v>0.03173968190463508</v>
      </c>
    </row>
    <row r="50" spans="6:21" ht="19.5" customHeight="1">
      <c r="F50" s="6"/>
      <c r="G50" s="273">
        <f>E40</f>
        <v>0.62</v>
      </c>
      <c r="H50" s="26"/>
      <c r="I50" s="273">
        <v>0.62</v>
      </c>
      <c r="J50" s="274">
        <v>0.61</v>
      </c>
      <c r="K50" s="244">
        <v>0.39</v>
      </c>
      <c r="L50" s="244">
        <v>0.72</v>
      </c>
      <c r="M50" s="244"/>
      <c r="N50" s="244"/>
      <c r="O50" s="244"/>
      <c r="P50" s="244"/>
      <c r="R50" s="275">
        <f>IF(SUM(I50:P50)=0,'3) Grille évaluation processus'!P43/100,AVERAGE(I50:P50))</f>
        <v>0.585</v>
      </c>
      <c r="S50" s="275">
        <f>R50+U50</f>
        <v>0.724164171634321</v>
      </c>
      <c r="T50" s="275">
        <f>R50-U50</f>
        <v>0.4458358283656789</v>
      </c>
      <c r="U50" s="275">
        <f>IF(SUM(I50:P50)=0,0,STDEV(I50:P50))</f>
        <v>0.13916417163432102</v>
      </c>
    </row>
    <row r="51" spans="6:22" ht="19.5" customHeight="1">
      <c r="F51" s="6"/>
      <c r="G51" s="273">
        <f>E41</f>
        <v>0.2727272727272727</v>
      </c>
      <c r="H51" s="26"/>
      <c r="I51" s="273">
        <v>0.2727272727272727</v>
      </c>
      <c r="J51" s="274">
        <v>0.45454545454545453</v>
      </c>
      <c r="K51" s="244">
        <v>0.36363636363636365</v>
      </c>
      <c r="L51" s="244">
        <v>0.5454545454545454</v>
      </c>
      <c r="M51" s="244"/>
      <c r="N51" s="244"/>
      <c r="O51" s="244"/>
      <c r="P51" s="244"/>
      <c r="R51" s="275">
        <f>IF(SUM(I51:P51)=0,'3) Grille évaluation processus'!P64/100,AVERAGE(I51:P51))</f>
        <v>0.40909090909090906</v>
      </c>
      <c r="S51" s="275">
        <f>R51+U51</f>
        <v>0.526454040794164</v>
      </c>
      <c r="T51" s="275">
        <f>R51-U51</f>
        <v>0.29172777738765404</v>
      </c>
      <c r="U51" s="275">
        <f>IF(SUM(I51:P51)=0,0,STDEV(I51:P51))</f>
        <v>0.11736313170325502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G62" s="6"/>
      <c r="H62" s="6"/>
      <c r="Q62" s="6"/>
      <c r="S62" s="6"/>
      <c r="T62" s="6"/>
      <c r="U62" s="6"/>
    </row>
  </sheetData>
  <sheetProtection/>
  <mergeCells count="72">
    <mergeCell ref="T45:T46"/>
    <mergeCell ref="U45:U46"/>
    <mergeCell ref="A36:D37"/>
    <mergeCell ref="E36:E37"/>
    <mergeCell ref="B38:D38"/>
    <mergeCell ref="B39:D39"/>
    <mergeCell ref="M45:M46"/>
    <mergeCell ref="S45:S46"/>
    <mergeCell ref="K45:K46"/>
    <mergeCell ref="L45:L46"/>
    <mergeCell ref="N45:N46"/>
    <mergeCell ref="I44:P44"/>
    <mergeCell ref="A2:E2"/>
    <mergeCell ref="B40:D40"/>
    <mergeCell ref="B41:D41"/>
    <mergeCell ref="I45:I46"/>
    <mergeCell ref="J45:J46"/>
    <mergeCell ref="B34:D34"/>
    <mergeCell ref="O45:O46"/>
    <mergeCell ref="P45:P46"/>
    <mergeCell ref="R45:R46"/>
    <mergeCell ref="A42:E42"/>
    <mergeCell ref="B43:D43"/>
    <mergeCell ref="B44:D44"/>
    <mergeCell ref="G44:G46"/>
    <mergeCell ref="B28:D28"/>
    <mergeCell ref="B29:D29"/>
    <mergeCell ref="B45:D45"/>
    <mergeCell ref="B30:D30"/>
    <mergeCell ref="B31:D31"/>
    <mergeCell ref="B32:D32"/>
    <mergeCell ref="B33:D33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3:D13"/>
    <mergeCell ref="B14:D14"/>
    <mergeCell ref="B15:D15"/>
    <mergeCell ref="B16:D16"/>
    <mergeCell ref="B17:D17"/>
    <mergeCell ref="B18:D18"/>
    <mergeCell ref="K6:K7"/>
    <mergeCell ref="L6:L7"/>
    <mergeCell ref="B10:D10"/>
    <mergeCell ref="B12:D12"/>
    <mergeCell ref="B11:D11"/>
    <mergeCell ref="A7:D8"/>
    <mergeCell ref="G5:G7"/>
    <mergeCell ref="I5:P5"/>
    <mergeCell ref="U6:U7"/>
    <mergeCell ref="S6:S7"/>
    <mergeCell ref="O6:O7"/>
    <mergeCell ref="P6:P7"/>
    <mergeCell ref="I6:I7"/>
    <mergeCell ref="M6:M7"/>
    <mergeCell ref="N6:N7"/>
    <mergeCell ref="T6:T7"/>
    <mergeCell ref="R6:R7"/>
    <mergeCell ref="J6:J7"/>
    <mergeCell ref="B1:C1"/>
    <mergeCell ref="A3:E3"/>
    <mergeCell ref="B4:D4"/>
    <mergeCell ref="B5:D5"/>
    <mergeCell ref="B6:D6"/>
    <mergeCell ref="B9:D9"/>
    <mergeCell ref="E7:E8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D92"/>
  <sheetViews>
    <sheetView zoomScale="70" zoomScaleNormal="70" zoomScalePageLayoutView="0" workbookViewId="0" topLeftCell="A1">
      <selection activeCell="A26" sqref="A26:B26"/>
    </sheetView>
  </sheetViews>
  <sheetFormatPr defaultColWidth="10.8515625" defaultRowHeight="33" customHeight="1" outlineLevelCol="1"/>
  <cols>
    <col min="1" max="1" width="7.28125" style="1" customWidth="1"/>
    <col min="2" max="2" width="70.57421875" style="7" customWidth="1"/>
    <col min="3" max="3" width="20.140625" style="7" customWidth="1"/>
    <col min="4" max="4" width="20.7109375" style="81" customWidth="1"/>
    <col min="5" max="5" width="37.28125" style="6" customWidth="1"/>
    <col min="6" max="6" width="43.0039062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0" width="15.140625" style="6" customWidth="1" outlineLevel="1"/>
    <col min="31" max="16384" width="10.8515625" style="6" customWidth="1"/>
  </cols>
  <sheetData>
    <row r="1" spans="1:7" ht="21" customHeight="1">
      <c r="A1" s="30" t="s">
        <v>34</v>
      </c>
      <c r="B1" s="373" t="s">
        <v>216</v>
      </c>
      <c r="C1" s="373"/>
      <c r="D1" s="373"/>
      <c r="E1" s="373"/>
      <c r="F1" s="373"/>
      <c r="G1" s="252"/>
    </row>
    <row r="2" spans="1:7" ht="34.5" customHeight="1">
      <c r="A2" s="258" t="s">
        <v>366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6" t="s">
        <v>365</v>
      </c>
      <c r="C3" s="252"/>
      <c r="D3" s="252"/>
      <c r="E3" s="252"/>
      <c r="F3" s="253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247.5" customHeight="1">
      <c r="A8" s="74"/>
      <c r="B8" s="75"/>
      <c r="C8" s="75"/>
      <c r="D8" s="77"/>
      <c r="E8" s="76"/>
      <c r="F8" s="76"/>
      <c r="G8" s="76"/>
    </row>
    <row r="9" spans="1:30" ht="33" customHeight="1">
      <c r="A9" s="74"/>
      <c r="B9" s="75"/>
      <c r="C9" s="75"/>
      <c r="D9" s="76"/>
      <c r="E9" s="76"/>
      <c r="F9" s="76"/>
      <c r="G9" s="9"/>
      <c r="H9" s="106" t="s">
        <v>159</v>
      </c>
      <c r="I9" s="147"/>
      <c r="J9" s="149"/>
      <c r="K9" s="149"/>
      <c r="L9" s="149" t="s">
        <v>15</v>
      </c>
      <c r="M9" s="149"/>
      <c r="N9" s="150"/>
      <c r="O9" s="317" t="s">
        <v>119</v>
      </c>
      <c r="P9" s="314" t="s">
        <v>118</v>
      </c>
      <c r="Q9" s="9"/>
      <c r="R9" s="159"/>
      <c r="S9" s="146"/>
      <c r="T9" s="146"/>
      <c r="U9" s="146" t="s">
        <v>15</v>
      </c>
      <c r="V9" s="146"/>
      <c r="W9" s="146"/>
      <c r="X9" s="318" t="s">
        <v>120</v>
      </c>
      <c r="Y9" s="314" t="s">
        <v>93</v>
      </c>
      <c r="Z9" s="314" t="s">
        <v>93</v>
      </c>
      <c r="AA9" s="314" t="s">
        <v>222</v>
      </c>
      <c r="AB9" s="314" t="s">
        <v>222</v>
      </c>
      <c r="AC9" s="314" t="s">
        <v>222</v>
      </c>
      <c r="AD9" s="314" t="s">
        <v>222</v>
      </c>
    </row>
    <row r="10" spans="1:30" ht="33" customHeight="1">
      <c r="A10" s="74"/>
      <c r="B10" s="75"/>
      <c r="C10" s="75"/>
      <c r="D10" s="76"/>
      <c r="E10" s="76"/>
      <c r="F10" s="76"/>
      <c r="G10" s="9"/>
      <c r="H10" s="107"/>
      <c r="I10" s="115">
        <v>0</v>
      </c>
      <c r="J10" s="115">
        <v>0.2</v>
      </c>
      <c r="K10" s="115">
        <v>0.4</v>
      </c>
      <c r="L10" s="116">
        <v>0.6</v>
      </c>
      <c r="M10" s="115">
        <v>0.8</v>
      </c>
      <c r="N10" s="124">
        <v>1</v>
      </c>
      <c r="O10" s="317"/>
      <c r="P10" s="315"/>
      <c r="Q10" s="9"/>
      <c r="R10" s="157">
        <f aca="true" t="shared" si="0" ref="R10:W11">I10</f>
        <v>0</v>
      </c>
      <c r="S10" s="157">
        <f t="shared" si="0"/>
        <v>0.2</v>
      </c>
      <c r="T10" s="157">
        <f t="shared" si="0"/>
        <v>0.4</v>
      </c>
      <c r="U10" s="157">
        <f t="shared" si="0"/>
        <v>0.6</v>
      </c>
      <c r="V10" s="157">
        <f t="shared" si="0"/>
        <v>0.8</v>
      </c>
      <c r="W10" s="157">
        <f t="shared" si="0"/>
        <v>1</v>
      </c>
      <c r="X10" s="318"/>
      <c r="Y10" s="315"/>
      <c r="Z10" s="315"/>
      <c r="AA10" s="315"/>
      <c r="AB10" s="315"/>
      <c r="AC10" s="315"/>
      <c r="AD10" s="315"/>
    </row>
    <row r="11" spans="1:30" s="9" customFormat="1" ht="33" customHeight="1">
      <c r="A11" s="90"/>
      <c r="B11" s="82"/>
      <c r="C11" s="82"/>
      <c r="D11" s="82"/>
      <c r="E11" s="82"/>
      <c r="H11" s="108"/>
      <c r="I11" s="117" t="s">
        <v>63</v>
      </c>
      <c r="J11" s="117" t="s">
        <v>64</v>
      </c>
      <c r="K11" s="117" t="s">
        <v>65</v>
      </c>
      <c r="L11" s="117" t="s">
        <v>66</v>
      </c>
      <c r="M11" s="117" t="s">
        <v>67</v>
      </c>
      <c r="N11" s="125" t="s">
        <v>72</v>
      </c>
      <c r="O11" s="317"/>
      <c r="P11" s="316"/>
      <c r="R11" s="117" t="str">
        <f t="shared" si="0"/>
        <v>Faux Unanime</v>
      </c>
      <c r="S11" s="117" t="str">
        <f t="shared" si="0"/>
        <v>Faux</v>
      </c>
      <c r="T11" s="117" t="str">
        <f t="shared" si="0"/>
        <v>Plutôt Faux</v>
      </c>
      <c r="U11" s="117" t="str">
        <f t="shared" si="0"/>
        <v>Plutôt Vrai</v>
      </c>
      <c r="V11" s="117" t="str">
        <f t="shared" si="0"/>
        <v>Vrai</v>
      </c>
      <c r="W11" s="117" t="str">
        <f t="shared" si="0"/>
        <v>Vrais Prouvé</v>
      </c>
      <c r="X11" s="318"/>
      <c r="Y11" s="316"/>
      <c r="Z11" s="316"/>
      <c r="AA11" s="316"/>
      <c r="AB11" s="316"/>
      <c r="AC11" s="316"/>
      <c r="AD11" s="316"/>
    </row>
    <row r="12" spans="1:30" s="9" customFormat="1" ht="33" customHeight="1">
      <c r="A12" s="91"/>
      <c r="B12" s="92"/>
      <c r="C12" s="92"/>
      <c r="D12" s="92"/>
      <c r="E12" s="92"/>
      <c r="F12" s="93"/>
      <c r="H12" s="132"/>
      <c r="I12" s="132"/>
      <c r="J12" s="132"/>
      <c r="K12" s="132"/>
      <c r="L12" s="132"/>
      <c r="M12" s="132"/>
      <c r="N12" s="132"/>
      <c r="O12" s="132"/>
      <c r="P12" s="133"/>
      <c r="Q12"/>
      <c r="R12" s="172"/>
      <c r="S12" s="172"/>
      <c r="T12" s="172"/>
      <c r="U12" s="172"/>
      <c r="V12" s="172"/>
      <c r="W12" s="172"/>
      <c r="X12" s="173"/>
      <c r="Y12" s="170">
        <v>4</v>
      </c>
      <c r="Z12" s="162">
        <v>5</v>
      </c>
      <c r="AA12" s="198" t="s">
        <v>117</v>
      </c>
      <c r="AB12" s="198" t="s">
        <v>140</v>
      </c>
      <c r="AC12" s="198" t="s">
        <v>141</v>
      </c>
      <c r="AD12" s="198" t="s">
        <v>142</v>
      </c>
    </row>
    <row r="13" spans="1:30" s="9" customFormat="1" ht="33" customHeight="1">
      <c r="A13" s="87"/>
      <c r="B13" s="88"/>
      <c r="C13" s="89"/>
      <c r="D13" s="88"/>
      <c r="E13" s="88"/>
      <c r="F13" s="93"/>
      <c r="G13" s="10"/>
      <c r="H13" s="134"/>
      <c r="I13" s="135"/>
      <c r="J13" s="135"/>
      <c r="K13" s="135"/>
      <c r="L13" s="135"/>
      <c r="M13" s="135"/>
      <c r="N13" s="135"/>
      <c r="O13" s="136"/>
      <c r="P13" s="137"/>
      <c r="Q13"/>
      <c r="R13" s="172"/>
      <c r="S13" s="172"/>
      <c r="T13" s="172"/>
      <c r="U13" s="172"/>
      <c r="V13" s="172"/>
      <c r="W13" s="172"/>
      <c r="X13" s="172"/>
      <c r="Y13" s="171">
        <f>SUM(Y16:Y92)/31</f>
        <v>37.41935483870968</v>
      </c>
      <c r="Z13" s="161">
        <f>SUM(Z16:Z92)/22</f>
        <v>65.45454545454545</v>
      </c>
      <c r="AA13" s="161">
        <f>SUM(AA16:AA92)/7</f>
        <v>40</v>
      </c>
      <c r="AB13" s="161">
        <f>SUM(AB16:AB92)/15</f>
        <v>52</v>
      </c>
      <c r="AC13" s="161">
        <f>SUM(AC16:AC92)/20</f>
        <v>50</v>
      </c>
      <c r="AD13" s="161">
        <f>SUM(AD16:AD92)/11</f>
        <v>49.09090909090909</v>
      </c>
    </row>
    <row r="14" spans="1:30" s="9" customFormat="1" ht="33" customHeight="1">
      <c r="A14" s="374" t="s">
        <v>217</v>
      </c>
      <c r="B14" s="374"/>
      <c r="C14" s="85"/>
      <c r="D14" s="86"/>
      <c r="E14" s="94"/>
      <c r="F14" s="93"/>
      <c r="G14" s="10"/>
      <c r="H14" s="134"/>
      <c r="I14" s="135"/>
      <c r="J14" s="135"/>
      <c r="K14" s="135"/>
      <c r="L14" s="135"/>
      <c r="M14" s="135"/>
      <c r="N14" s="135"/>
      <c r="O14" s="136"/>
      <c r="P14" s="137"/>
      <c r="Q14"/>
      <c r="R14" s="172"/>
      <c r="S14" s="172"/>
      <c r="T14" s="172"/>
      <c r="U14" s="172"/>
      <c r="V14" s="172"/>
      <c r="W14" s="172"/>
      <c r="X14" s="172"/>
      <c r="Y14" s="174"/>
      <c r="Z14" s="172"/>
      <c r="AA14" s="172"/>
      <c r="AB14" s="145"/>
      <c r="AC14" s="145"/>
      <c r="AD14" s="145"/>
    </row>
    <row r="15" spans="1:30" s="9" customFormat="1" ht="33" customHeight="1">
      <c r="A15" s="374" t="s">
        <v>218</v>
      </c>
      <c r="B15" s="374"/>
      <c r="C15" s="195" t="s">
        <v>116</v>
      </c>
      <c r="D15" s="98" t="s">
        <v>74</v>
      </c>
      <c r="E15" s="97" t="s">
        <v>75</v>
      </c>
      <c r="F15" s="96" t="s">
        <v>76</v>
      </c>
      <c r="H15" s="141"/>
      <c r="I15" s="142"/>
      <c r="J15" s="142"/>
      <c r="K15" s="142"/>
      <c r="L15" s="142"/>
      <c r="M15" s="142"/>
      <c r="N15" s="143"/>
      <c r="O15" s="144"/>
      <c r="P15" s="122">
        <f>SUM(O16:O18)/3</f>
        <v>40</v>
      </c>
      <c r="Q15"/>
      <c r="R15" s="172"/>
      <c r="S15" s="172"/>
      <c r="T15" s="172"/>
      <c r="U15" s="172"/>
      <c r="V15" s="172"/>
      <c r="W15" s="172"/>
      <c r="X15" s="172"/>
      <c r="Y15" s="174"/>
      <c r="Z15" s="172"/>
      <c r="AA15" s="172"/>
      <c r="AB15" s="145"/>
      <c r="AC15" s="145"/>
      <c r="AD15" s="145"/>
    </row>
    <row r="16" spans="1:30" s="9" customFormat="1" ht="33" customHeight="1">
      <c r="A16" s="196" t="s">
        <v>219</v>
      </c>
      <c r="B16" s="197" t="s">
        <v>84</v>
      </c>
      <c r="C16" s="152" t="s">
        <v>117</v>
      </c>
      <c r="D16" s="78"/>
      <c r="E16" s="20"/>
      <c r="F16" s="21"/>
      <c r="H16" s="129">
        <v>2</v>
      </c>
      <c r="I16" s="138">
        <f>IF(H16=1,$I$10,"")</f>
      </c>
      <c r="J16" s="139">
        <f>IF(H16=2,$J$10,"")</f>
        <v>0.2</v>
      </c>
      <c r="K16" s="139">
        <f>IF(H16=3,$K$10,"")</f>
      </c>
      <c r="L16" s="139">
        <f>IF(H16=4,$L$10,"")</f>
      </c>
      <c r="M16" s="139">
        <f>IF(H16=5,$M$10,"")</f>
      </c>
      <c r="N16" s="139">
        <f>IF(H16=6,$N$10,"")</f>
      </c>
      <c r="O16" s="140">
        <f>SUM(I16:N16)*100</f>
        <v>20</v>
      </c>
      <c r="P16" s="104"/>
      <c r="R16" s="119">
        <f aca="true" t="shared" si="1" ref="R16:W18">I16</f>
      </c>
      <c r="S16" s="119">
        <f t="shared" si="1"/>
        <v>0.2</v>
      </c>
      <c r="T16" s="119">
        <f t="shared" si="1"/>
      </c>
      <c r="U16" s="119">
        <f t="shared" si="1"/>
      </c>
      <c r="V16" s="119">
        <f t="shared" si="1"/>
      </c>
      <c r="W16" s="119">
        <f t="shared" si="1"/>
      </c>
      <c r="X16" s="113">
        <f>SUM(R16:W16)*100</f>
        <v>20</v>
      </c>
      <c r="Y16" s="192">
        <f>X16</f>
        <v>20</v>
      </c>
      <c r="Z16" s="168"/>
      <c r="AA16" s="193">
        <f>Y16</f>
        <v>20</v>
      </c>
      <c r="AB16" s="145"/>
      <c r="AC16" s="145"/>
      <c r="AD16" s="145"/>
    </row>
    <row r="17" spans="1:30" s="9" customFormat="1" ht="33" customHeight="1">
      <c r="A17" s="151" t="s">
        <v>220</v>
      </c>
      <c r="B17" s="120" t="s">
        <v>85</v>
      </c>
      <c r="C17" s="152" t="s">
        <v>117</v>
      </c>
      <c r="D17" s="79"/>
      <c r="E17" s="21"/>
      <c r="F17" s="21"/>
      <c r="H17" s="111">
        <v>1</v>
      </c>
      <c r="I17" s="118">
        <f>IF(H17=1,$I$10,"")</f>
        <v>0</v>
      </c>
      <c r="J17" s="119">
        <f>IF(H17=2,$J$10,"")</f>
      </c>
      <c r="K17" s="119">
        <f>IF(H17=3,$K$10,"")</f>
      </c>
      <c r="L17" s="119">
        <f>IF(H17=4,$L$10,"")</f>
      </c>
      <c r="M17" s="119">
        <f>IF(H17=5,$M$10,"")</f>
      </c>
      <c r="N17" s="119">
        <f>IF(H17=6,$N$10,"")</f>
      </c>
      <c r="O17" s="113">
        <f>SUM(I17:N17)*100</f>
        <v>0</v>
      </c>
      <c r="P17" s="104"/>
      <c r="R17" s="119">
        <f t="shared" si="1"/>
        <v>0</v>
      </c>
      <c r="S17" s="119">
        <f t="shared" si="1"/>
      </c>
      <c r="T17" s="119">
        <f t="shared" si="1"/>
      </c>
      <c r="U17" s="119">
        <f t="shared" si="1"/>
      </c>
      <c r="V17" s="119">
        <f t="shared" si="1"/>
      </c>
      <c r="W17" s="119">
        <f t="shared" si="1"/>
      </c>
      <c r="X17" s="113">
        <f>SUM(R17:W17)*100</f>
        <v>0</v>
      </c>
      <c r="Y17" s="192">
        <f>X17</f>
        <v>0</v>
      </c>
      <c r="Z17" s="168"/>
      <c r="AA17" s="193">
        <f>Y17</f>
        <v>0</v>
      </c>
      <c r="AB17" s="145"/>
      <c r="AC17" s="145"/>
      <c r="AD17" s="145"/>
    </row>
    <row r="18" spans="1:30" s="9" customFormat="1" ht="33" customHeight="1">
      <c r="A18" s="151" t="s">
        <v>221</v>
      </c>
      <c r="B18" s="120" t="s">
        <v>86</v>
      </c>
      <c r="C18" s="152" t="s">
        <v>117</v>
      </c>
      <c r="D18" s="79"/>
      <c r="E18" s="21"/>
      <c r="F18" s="21"/>
      <c r="H18" s="111">
        <v>6</v>
      </c>
      <c r="I18" s="118">
        <f>IF(H18=1,$I$10,"")</f>
      </c>
      <c r="J18" s="119">
        <f>IF(H18=2,$J$10,"")</f>
      </c>
      <c r="K18" s="119">
        <f>IF(H18=3,$K$10,"")</f>
      </c>
      <c r="L18" s="119">
        <f>IF(H18=4,$L$10,"")</f>
      </c>
      <c r="M18" s="119">
        <f>IF(H18=5,$M$10,"")</f>
      </c>
      <c r="N18" s="119">
        <f>IF(H18=6,$N$10,"")</f>
        <v>1</v>
      </c>
      <c r="O18" s="113">
        <f>SUM(I18:N18)*100</f>
        <v>100</v>
      </c>
      <c r="P18" s="104"/>
      <c r="R18" s="119">
        <f t="shared" si="1"/>
      </c>
      <c r="S18" s="119">
        <f t="shared" si="1"/>
      </c>
      <c r="T18" s="119">
        <f t="shared" si="1"/>
      </c>
      <c r="U18" s="119">
        <f t="shared" si="1"/>
      </c>
      <c r="V18" s="119">
        <f t="shared" si="1"/>
      </c>
      <c r="W18" s="119">
        <f t="shared" si="1"/>
        <v>1</v>
      </c>
      <c r="X18" s="113">
        <f>SUM(R18:W18)*100</f>
        <v>100</v>
      </c>
      <c r="Y18" s="192">
        <f>X18</f>
        <v>100</v>
      </c>
      <c r="Z18" s="168"/>
      <c r="AA18" s="193">
        <f>Y18</f>
        <v>100</v>
      </c>
      <c r="AB18" s="201"/>
      <c r="AC18" s="201"/>
      <c r="AD18" s="201"/>
    </row>
    <row r="19" spans="1:30" s="9" customFormat="1" ht="33" customHeight="1">
      <c r="A19" s="371" t="s">
        <v>250</v>
      </c>
      <c r="B19" s="372"/>
      <c r="C19" s="195" t="s">
        <v>116</v>
      </c>
      <c r="D19" s="202" t="s">
        <v>74</v>
      </c>
      <c r="E19" s="203" t="s">
        <v>75</v>
      </c>
      <c r="F19" s="203" t="s">
        <v>76</v>
      </c>
      <c r="H19" s="130"/>
      <c r="I19" s="4"/>
      <c r="J19" s="4"/>
      <c r="K19" s="4"/>
      <c r="L19" s="4"/>
      <c r="M19" s="4"/>
      <c r="N19" s="114"/>
      <c r="O19" s="105"/>
      <c r="P19" s="122">
        <f>SUM(O20:O22)/3</f>
        <v>26.666666666666668</v>
      </c>
      <c r="R19" s="27"/>
      <c r="S19" s="28"/>
      <c r="T19" s="28"/>
      <c r="U19" s="28"/>
      <c r="V19" s="28"/>
      <c r="W19" s="28"/>
      <c r="X19" s="29"/>
      <c r="Y19" s="163"/>
      <c r="Z19" s="168"/>
      <c r="AA19" s="200"/>
      <c r="AB19" s="199"/>
      <c r="AC19" s="199"/>
      <c r="AD19" s="199"/>
    </row>
    <row r="20" spans="1:30" s="9" customFormat="1" ht="33" customHeight="1">
      <c r="A20" s="155" t="s">
        <v>223</v>
      </c>
      <c r="B20" s="120" t="s">
        <v>87</v>
      </c>
      <c r="C20" s="152" t="s">
        <v>117</v>
      </c>
      <c r="D20" s="80"/>
      <c r="E20" s="22"/>
      <c r="F20" s="22"/>
      <c r="H20" s="129">
        <v>1</v>
      </c>
      <c r="I20" s="118">
        <f>IF(H20=1,$I$10,"")</f>
        <v>0</v>
      </c>
      <c r="J20" s="119">
        <f>IF(H20=2,$J$10,"")</f>
      </c>
      <c r="K20" s="119">
        <f>IF(H20=3,$K$10,"")</f>
      </c>
      <c r="L20" s="119">
        <f>IF(H20=4,$L$10,"")</f>
      </c>
      <c r="M20" s="119">
        <f>IF(H20=5,$M$10,"")</f>
      </c>
      <c r="N20" s="119">
        <f>IF(H20=6,$N$10,"")</f>
      </c>
      <c r="O20" s="113">
        <f>SUM(I20:N20)*100</f>
        <v>0</v>
      </c>
      <c r="P20" s="104"/>
      <c r="R20" s="119">
        <f aca="true" t="shared" si="2" ref="R20:W22">I20</f>
        <v>0</v>
      </c>
      <c r="S20" s="119">
        <f t="shared" si="2"/>
      </c>
      <c r="T20" s="119">
        <f t="shared" si="2"/>
      </c>
      <c r="U20" s="119">
        <f t="shared" si="2"/>
      </c>
      <c r="V20" s="119">
        <f t="shared" si="2"/>
      </c>
      <c r="W20" s="119">
        <f t="shared" si="2"/>
      </c>
      <c r="X20" s="113">
        <f>SUM(R20:W20)*100</f>
        <v>0</v>
      </c>
      <c r="Y20" s="192">
        <f>X20</f>
        <v>0</v>
      </c>
      <c r="Z20" s="168"/>
      <c r="AA20" s="193">
        <f>X20</f>
        <v>0</v>
      </c>
      <c r="AB20" s="199"/>
      <c r="AC20" s="194"/>
      <c r="AD20" s="199"/>
    </row>
    <row r="21" spans="1:30" s="9" customFormat="1" ht="33" customHeight="1">
      <c r="A21" s="155" t="s">
        <v>224</v>
      </c>
      <c r="B21" s="120" t="s">
        <v>143</v>
      </c>
      <c r="C21" s="152" t="s">
        <v>117</v>
      </c>
      <c r="D21" s="78"/>
      <c r="E21" s="23"/>
      <c r="F21" s="23"/>
      <c r="H21" s="111">
        <v>5</v>
      </c>
      <c r="I21" s="118">
        <f>IF(H21=1,$I$10,"")</f>
      </c>
      <c r="J21" s="119">
        <f>IF(H21=2,$J$10,"")</f>
      </c>
      <c r="K21" s="119">
        <f>IF(H21=3,$K$10,"")</f>
      </c>
      <c r="L21" s="119">
        <f>IF(H21=4,$L$10,"")</f>
      </c>
      <c r="M21" s="119">
        <f>IF(H21=5,$M$10,"")</f>
        <v>0.8</v>
      </c>
      <c r="N21" s="119">
        <f>IF(H21=6,$N$10,"")</f>
      </c>
      <c r="O21" s="113">
        <f>SUM(I21:N21)*100</f>
        <v>80</v>
      </c>
      <c r="P21" s="104"/>
      <c r="R21" s="119">
        <f t="shared" si="2"/>
      </c>
      <c r="S21" s="119">
        <f t="shared" si="2"/>
      </c>
      <c r="T21" s="119">
        <f t="shared" si="2"/>
      </c>
      <c r="U21" s="119">
        <f t="shared" si="2"/>
      </c>
      <c r="V21" s="119">
        <f t="shared" si="2"/>
        <v>0.8</v>
      </c>
      <c r="W21" s="119">
        <f t="shared" si="2"/>
      </c>
      <c r="X21" s="113">
        <f>SUM(R21:W21)*100</f>
        <v>80</v>
      </c>
      <c r="Y21" s="192">
        <f>X21</f>
        <v>80</v>
      </c>
      <c r="Z21" s="168"/>
      <c r="AA21" s="193">
        <f>X21</f>
        <v>80</v>
      </c>
      <c r="AB21" s="199"/>
      <c r="AC21" s="194"/>
      <c r="AD21" s="199"/>
    </row>
    <row r="22" spans="1:30" s="9" customFormat="1" ht="33" customHeight="1">
      <c r="A22" s="155" t="s">
        <v>225</v>
      </c>
      <c r="B22" s="120" t="s">
        <v>144</v>
      </c>
      <c r="C22" s="152" t="s">
        <v>117</v>
      </c>
      <c r="D22" s="78"/>
      <c r="E22" s="23"/>
      <c r="F22" s="23"/>
      <c r="H22" s="111">
        <v>1</v>
      </c>
      <c r="I22" s="118">
        <f>IF(H22=1,$I$10,"")</f>
        <v>0</v>
      </c>
      <c r="J22" s="119">
        <f>IF(H22=2,$J$10,"")</f>
      </c>
      <c r="K22" s="119">
        <f>IF(H22=3,$K$10,"")</f>
      </c>
      <c r="L22" s="119">
        <f>IF(H22=4,$L$10,"")</f>
      </c>
      <c r="M22" s="119">
        <f>IF(H22=5,$M$10,"")</f>
      </c>
      <c r="N22" s="119">
        <f>IF(H22=6,$N$10,"")</f>
      </c>
      <c r="O22" s="113">
        <f>SUM(I22:N22)*100</f>
        <v>0</v>
      </c>
      <c r="P22" s="104"/>
      <c r="R22" s="119">
        <f t="shared" si="2"/>
        <v>0</v>
      </c>
      <c r="S22" s="119">
        <f t="shared" si="2"/>
      </c>
      <c r="T22" s="119">
        <f t="shared" si="2"/>
      </c>
      <c r="U22" s="119">
        <f t="shared" si="2"/>
      </c>
      <c r="V22" s="119">
        <f t="shared" si="2"/>
      </c>
      <c r="W22" s="119">
        <f t="shared" si="2"/>
      </c>
      <c r="X22" s="113">
        <f>SUM(R22:W22)*100</f>
        <v>0</v>
      </c>
      <c r="Y22" s="192">
        <f>X22</f>
        <v>0</v>
      </c>
      <c r="Z22" s="168"/>
      <c r="AA22" s="193">
        <f>X22</f>
        <v>0</v>
      </c>
      <c r="AB22" s="199"/>
      <c r="AC22" s="199"/>
      <c r="AD22" s="199"/>
    </row>
    <row r="23" spans="1:30" ht="33" customHeight="1">
      <c r="A23" s="371" t="s">
        <v>226</v>
      </c>
      <c r="B23" s="372"/>
      <c r="C23" s="195" t="s">
        <v>116</v>
      </c>
      <c r="D23" s="202" t="s">
        <v>74</v>
      </c>
      <c r="E23" s="203" t="s">
        <v>75</v>
      </c>
      <c r="F23" s="203" t="s">
        <v>76</v>
      </c>
      <c r="G23" s="9"/>
      <c r="H23" s="131"/>
      <c r="I23" s="4"/>
      <c r="J23" s="4"/>
      <c r="K23" s="4"/>
      <c r="L23" s="4"/>
      <c r="M23" s="4"/>
      <c r="N23" s="114"/>
      <c r="O23" s="105"/>
      <c r="P23" s="121">
        <f>SUM(O24:O25)/2</f>
        <v>20</v>
      </c>
      <c r="Q23" s="9"/>
      <c r="R23" s="27"/>
      <c r="S23" s="28"/>
      <c r="T23" s="28"/>
      <c r="U23" s="28"/>
      <c r="V23" s="28"/>
      <c r="W23" s="28"/>
      <c r="X23" s="29"/>
      <c r="Y23" s="174"/>
      <c r="Z23" s="168"/>
      <c r="AA23" s="200"/>
      <c r="AB23" s="199"/>
      <c r="AC23" s="199"/>
      <c r="AD23" s="199"/>
    </row>
    <row r="24" spans="1:30" ht="33" customHeight="1">
      <c r="A24" s="155" t="s">
        <v>227</v>
      </c>
      <c r="B24" s="120" t="s">
        <v>145</v>
      </c>
      <c r="C24" s="152" t="s">
        <v>140</v>
      </c>
      <c r="D24" s="78"/>
      <c r="E24" s="24"/>
      <c r="F24" s="24"/>
      <c r="G24" s="9"/>
      <c r="H24" s="128">
        <v>2</v>
      </c>
      <c r="I24" s="118">
        <f>IF(H24=1,$I$10,"")</f>
      </c>
      <c r="J24" s="119">
        <f>IF(H24=2,$J$10,"")</f>
        <v>0.2</v>
      </c>
      <c r="K24" s="119">
        <f>IF(H24=3,$K$10,"")</f>
      </c>
      <c r="L24" s="119">
        <f>IF(H24=4,$L$10,"")</f>
      </c>
      <c r="M24" s="119">
        <f>IF(H24=5,$M$10,"")</f>
      </c>
      <c r="N24" s="119">
        <f>IF(H24=6,$N$10,"")</f>
      </c>
      <c r="O24" s="113">
        <f>SUM(I24:N24)*100</f>
        <v>20</v>
      </c>
      <c r="P24" s="104"/>
      <c r="Q24" s="9"/>
      <c r="R24" s="119">
        <f aca="true" t="shared" si="3" ref="R24:W25">I24</f>
      </c>
      <c r="S24" s="119">
        <f t="shared" si="3"/>
        <v>0.2</v>
      </c>
      <c r="T24" s="119">
        <f t="shared" si="3"/>
      </c>
      <c r="U24" s="119">
        <f t="shared" si="3"/>
      </c>
      <c r="V24" s="119">
        <f t="shared" si="3"/>
      </c>
      <c r="W24" s="119">
        <f t="shared" si="3"/>
      </c>
      <c r="X24" s="175">
        <f>SUM(R24:W24)*100</f>
        <v>20</v>
      </c>
      <c r="Y24" s="192">
        <f>X24</f>
        <v>20</v>
      </c>
      <c r="Z24" s="165"/>
      <c r="AA24" s="200"/>
      <c r="AB24" s="193">
        <f>X24</f>
        <v>20</v>
      </c>
      <c r="AC24" s="199"/>
      <c r="AD24" s="194"/>
    </row>
    <row r="25" spans="1:30" ht="33" customHeight="1">
      <c r="A25" s="155" t="s">
        <v>228</v>
      </c>
      <c r="B25" s="120" t="s">
        <v>146</v>
      </c>
      <c r="C25" s="152" t="s">
        <v>140</v>
      </c>
      <c r="D25" s="78"/>
      <c r="E25" s="24"/>
      <c r="F25" s="24"/>
      <c r="G25" s="9"/>
      <c r="H25" s="111">
        <v>2</v>
      </c>
      <c r="I25" s="118">
        <f>IF(H25=1,$I$10,"")</f>
      </c>
      <c r="J25" s="119">
        <f>IF(H25=2,$J$10,"")</f>
        <v>0.2</v>
      </c>
      <c r="K25" s="119">
        <f>IF(H25=3,$K$10,"")</f>
      </c>
      <c r="L25" s="119">
        <f>IF(H25=4,$L$10,"")</f>
      </c>
      <c r="M25" s="119">
        <f>IF(H25=5,$M$10,"")</f>
      </c>
      <c r="N25" s="119">
        <f>IF(H25=6,$N$10,"")</f>
      </c>
      <c r="O25" s="113">
        <f>SUM(I25:N25)*100</f>
        <v>20</v>
      </c>
      <c r="P25" s="104"/>
      <c r="Q25" s="9"/>
      <c r="R25" s="119">
        <f t="shared" si="3"/>
      </c>
      <c r="S25" s="119">
        <f t="shared" si="3"/>
        <v>0.2</v>
      </c>
      <c r="T25" s="119">
        <f t="shared" si="3"/>
      </c>
      <c r="U25" s="119">
        <f t="shared" si="3"/>
      </c>
      <c r="V25" s="119">
        <f t="shared" si="3"/>
      </c>
      <c r="W25" s="119">
        <f t="shared" si="3"/>
      </c>
      <c r="X25" s="175">
        <f>SUM(R25:W25)*100</f>
        <v>20</v>
      </c>
      <c r="Y25" s="192">
        <f>X25</f>
        <v>20</v>
      </c>
      <c r="Z25" s="165"/>
      <c r="AA25" s="200"/>
      <c r="AB25" s="193">
        <f>X25</f>
        <v>20</v>
      </c>
      <c r="AC25" s="199"/>
      <c r="AD25" s="194"/>
    </row>
    <row r="26" spans="1:30" ht="33" customHeight="1">
      <c r="A26" s="371" t="s">
        <v>229</v>
      </c>
      <c r="B26" s="372"/>
      <c r="C26" s="195" t="s">
        <v>116</v>
      </c>
      <c r="D26" s="202" t="s">
        <v>74</v>
      </c>
      <c r="E26" s="203" t="s">
        <v>75</v>
      </c>
      <c r="F26" s="203" t="s">
        <v>76</v>
      </c>
      <c r="H26" s="127"/>
      <c r="I26" s="4"/>
      <c r="J26" s="4"/>
      <c r="K26" s="4"/>
      <c r="L26" s="4"/>
      <c r="M26" s="4"/>
      <c r="N26" s="114"/>
      <c r="O26" s="105"/>
      <c r="P26" s="121">
        <f>SUM(O27:O29)/3</f>
        <v>20</v>
      </c>
      <c r="R26" s="27"/>
      <c r="S26" s="28"/>
      <c r="T26" s="28"/>
      <c r="U26" s="28"/>
      <c r="V26" s="28"/>
      <c r="W26" s="28"/>
      <c r="X26" s="29"/>
      <c r="Y26" s="174"/>
      <c r="Z26" s="168"/>
      <c r="AA26" s="200"/>
      <c r="AB26" s="199"/>
      <c r="AC26" s="169"/>
      <c r="AD26" s="169"/>
    </row>
    <row r="27" spans="1:30" ht="33" customHeight="1">
      <c r="A27" s="151" t="s">
        <v>230</v>
      </c>
      <c r="B27" s="120" t="s">
        <v>183</v>
      </c>
      <c r="C27" s="152" t="s">
        <v>141</v>
      </c>
      <c r="D27" s="78"/>
      <c r="E27" s="24"/>
      <c r="F27" s="24"/>
      <c r="H27" s="128">
        <v>1</v>
      </c>
      <c r="I27" s="123">
        <f>IF(H27=1,$I$10,"")</f>
        <v>0</v>
      </c>
      <c r="J27" s="119">
        <f>IF(H27=2,$J$10,"")</f>
      </c>
      <c r="K27" s="119">
        <f>IF(H27=3,$K$10,"")</f>
      </c>
      <c r="L27" s="119">
        <f>IF(H27=4,$L$10,"")</f>
      </c>
      <c r="M27" s="119">
        <f>IF(H27=5,$M$10,"")</f>
      </c>
      <c r="N27" s="119">
        <f>IF(H27=6,$N$10,"")</f>
      </c>
      <c r="O27" s="113">
        <f>SUM(I27:N27)*100</f>
        <v>0</v>
      </c>
      <c r="P27" s="104"/>
      <c r="R27" s="139">
        <f aca="true" t="shared" si="4" ref="R27:W29">I27</f>
        <v>0</v>
      </c>
      <c r="S27" s="139">
        <f t="shared" si="4"/>
      </c>
      <c r="T27" s="139">
        <f t="shared" si="4"/>
      </c>
      <c r="U27" s="139">
        <f t="shared" si="4"/>
      </c>
      <c r="V27" s="119">
        <f t="shared" si="4"/>
      </c>
      <c r="W27" s="119">
        <f t="shared" si="4"/>
      </c>
      <c r="X27" s="175">
        <f>SUM(R27:W27)*100</f>
        <v>0</v>
      </c>
      <c r="Y27" s="192">
        <f>X27</f>
        <v>0</v>
      </c>
      <c r="Z27" s="165"/>
      <c r="AA27" s="200"/>
      <c r="AB27" s="199"/>
      <c r="AC27" s="192">
        <f>X27</f>
        <v>0</v>
      </c>
      <c r="AD27" s="169"/>
    </row>
    <row r="28" spans="1:30" ht="33" customHeight="1">
      <c r="A28" s="151" t="s">
        <v>231</v>
      </c>
      <c r="B28" s="120" t="s">
        <v>184</v>
      </c>
      <c r="C28" s="152" t="s">
        <v>141</v>
      </c>
      <c r="D28" s="79"/>
      <c r="E28" s="21"/>
      <c r="F28" s="21"/>
      <c r="G28" s="9"/>
      <c r="H28" s="109">
        <v>2</v>
      </c>
      <c r="I28" s="123">
        <f>IF(H28=1,$I$10,"")</f>
      </c>
      <c r="J28" s="119">
        <f>IF(H28=2,$J$10,"")</f>
        <v>0.2</v>
      </c>
      <c r="K28" s="119">
        <f>IF(H28=3,$K$10,"")</f>
      </c>
      <c r="L28" s="119">
        <f>IF(H28=4,$L$10,"")</f>
      </c>
      <c r="M28" s="119">
        <f>IF(H28=5,$M$10,"")</f>
      </c>
      <c r="N28" s="119">
        <f>IF(H28=6,$N$10,"")</f>
      </c>
      <c r="O28" s="113">
        <f>SUM(I28:N28)*100</f>
        <v>20</v>
      </c>
      <c r="P28" s="104"/>
      <c r="R28" s="119">
        <f t="shared" si="4"/>
      </c>
      <c r="S28" s="119">
        <f t="shared" si="4"/>
        <v>0.2</v>
      </c>
      <c r="T28" s="119">
        <f t="shared" si="4"/>
      </c>
      <c r="U28" s="119">
        <f t="shared" si="4"/>
      </c>
      <c r="V28" s="119">
        <f t="shared" si="4"/>
      </c>
      <c r="W28" s="119">
        <f t="shared" si="4"/>
      </c>
      <c r="X28" s="175">
        <f>SUM(R28:W28)*100</f>
        <v>20</v>
      </c>
      <c r="Y28" s="192">
        <f>X28</f>
        <v>20</v>
      </c>
      <c r="Z28" s="165"/>
      <c r="AA28" s="200"/>
      <c r="AB28" s="169"/>
      <c r="AC28" s="192">
        <f>X28</f>
        <v>20</v>
      </c>
      <c r="AD28" s="169"/>
    </row>
    <row r="29" spans="1:30" ht="33" customHeight="1">
      <c r="A29" s="151" t="s">
        <v>232</v>
      </c>
      <c r="B29" s="120" t="s">
        <v>185</v>
      </c>
      <c r="C29" s="152" t="s">
        <v>141</v>
      </c>
      <c r="D29" s="78"/>
      <c r="E29" s="24"/>
      <c r="F29" s="24"/>
      <c r="G29" s="9"/>
      <c r="H29" s="111">
        <v>3</v>
      </c>
      <c r="I29" s="118">
        <f>IF(H29=1,$I$10,"")</f>
      </c>
      <c r="J29" s="119">
        <f>IF(H29=2,$J$10,"")</f>
      </c>
      <c r="K29" s="119">
        <f>IF(H29=3,$K$10,"")</f>
        <v>0.4</v>
      </c>
      <c r="L29" s="119">
        <f>IF(H29=4,$L$10,"")</f>
      </c>
      <c r="M29" s="119">
        <f>IF(H29=5,$M$10,"")</f>
      </c>
      <c r="N29" s="119">
        <f>IF(H29=6,$N$10,"")</f>
      </c>
      <c r="O29" s="113">
        <f>SUM(I29:N29)*100</f>
        <v>40</v>
      </c>
      <c r="P29" s="104"/>
      <c r="R29" s="119">
        <f t="shared" si="4"/>
      </c>
      <c r="S29" s="119">
        <f t="shared" si="4"/>
      </c>
      <c r="T29" s="119">
        <f t="shared" si="4"/>
        <v>0.4</v>
      </c>
      <c r="U29" s="119">
        <f t="shared" si="4"/>
      </c>
      <c r="V29" s="119">
        <f t="shared" si="4"/>
      </c>
      <c r="W29" s="119">
        <f t="shared" si="4"/>
      </c>
      <c r="X29" s="175">
        <f>SUM(R29:W29)*100</f>
        <v>40</v>
      </c>
      <c r="Y29" s="192">
        <f>X29</f>
        <v>40</v>
      </c>
      <c r="Z29" s="165"/>
      <c r="AA29" s="200"/>
      <c r="AB29" s="169"/>
      <c r="AC29" s="192">
        <f>X29</f>
        <v>40</v>
      </c>
      <c r="AD29" s="169"/>
    </row>
    <row r="30" spans="1:30" ht="33" customHeight="1">
      <c r="A30" s="371" t="s">
        <v>251</v>
      </c>
      <c r="B30" s="372"/>
      <c r="C30" s="195" t="s">
        <v>116</v>
      </c>
      <c r="D30" s="202" t="s">
        <v>74</v>
      </c>
      <c r="E30" s="203" t="s">
        <v>75</v>
      </c>
      <c r="F30" s="203" t="s">
        <v>76</v>
      </c>
      <c r="G30" s="9"/>
      <c r="H30" s="127"/>
      <c r="I30" s="4"/>
      <c r="J30" s="4"/>
      <c r="K30" s="4"/>
      <c r="L30" s="4"/>
      <c r="M30" s="4"/>
      <c r="N30" s="114"/>
      <c r="O30" s="105"/>
      <c r="P30" s="121">
        <f>SUM(O31:O31)</f>
        <v>80</v>
      </c>
      <c r="R30" s="27"/>
      <c r="S30" s="28"/>
      <c r="T30" s="28"/>
      <c r="U30" s="28"/>
      <c r="V30" s="28"/>
      <c r="W30" s="28"/>
      <c r="X30" s="29"/>
      <c r="Y30" s="174"/>
      <c r="Z30" s="168"/>
      <c r="AA30" s="200"/>
      <c r="AB30" s="199"/>
      <c r="AC30" s="169"/>
      <c r="AD30" s="169"/>
    </row>
    <row r="31" spans="1:30" ht="33" customHeight="1">
      <c r="A31" s="151" t="s">
        <v>233</v>
      </c>
      <c r="B31" s="120" t="s">
        <v>186</v>
      </c>
      <c r="C31" s="152" t="s">
        <v>141</v>
      </c>
      <c r="D31" s="78"/>
      <c r="E31" s="24"/>
      <c r="F31" s="24"/>
      <c r="G31" s="9"/>
      <c r="H31" s="128">
        <v>5</v>
      </c>
      <c r="I31" s="123">
        <f>IF(H31=1,$I$10,"")</f>
      </c>
      <c r="J31" s="119">
        <f>IF(H31=2,$J$10,"")</f>
      </c>
      <c r="K31" s="119">
        <f>IF(H31=3,$K$10,"")</f>
      </c>
      <c r="L31" s="119">
        <f>IF(H31=4,$L$10,"")</f>
      </c>
      <c r="M31" s="119">
        <f>IF(H31=5,$M$10,"")</f>
        <v>0.8</v>
      </c>
      <c r="N31" s="119">
        <f>IF(H31=6,$N$10,"")</f>
      </c>
      <c r="O31" s="113">
        <f>SUM(I31:N31)*100</f>
        <v>80</v>
      </c>
      <c r="P31" s="104"/>
      <c r="R31" s="139">
        <f aca="true" t="shared" si="5" ref="R31:W31">I31</f>
      </c>
      <c r="S31" s="139">
        <f t="shared" si="5"/>
      </c>
      <c r="T31" s="139">
        <f t="shared" si="5"/>
      </c>
      <c r="U31" s="139">
        <f t="shared" si="5"/>
      </c>
      <c r="V31" s="119">
        <f t="shared" si="5"/>
        <v>0.8</v>
      </c>
      <c r="W31" s="119">
        <f t="shared" si="5"/>
      </c>
      <c r="X31" s="175">
        <f>SUM(R31:W31)*100</f>
        <v>80</v>
      </c>
      <c r="Y31" s="192">
        <f>X31</f>
        <v>80</v>
      </c>
      <c r="Z31" s="165"/>
      <c r="AA31" s="200"/>
      <c r="AB31" s="199"/>
      <c r="AC31" s="192">
        <f>X31</f>
        <v>80</v>
      </c>
      <c r="AD31" s="169"/>
    </row>
    <row r="32" spans="1:30" ht="33" customHeight="1">
      <c r="A32" s="371" t="s">
        <v>234</v>
      </c>
      <c r="B32" s="372"/>
      <c r="C32" s="195" t="s">
        <v>116</v>
      </c>
      <c r="D32" s="202" t="s">
        <v>74</v>
      </c>
      <c r="E32" s="203" t="s">
        <v>75</v>
      </c>
      <c r="F32" s="203" t="s">
        <v>76</v>
      </c>
      <c r="H32" s="127"/>
      <c r="I32" s="4"/>
      <c r="J32" s="4"/>
      <c r="K32" s="4"/>
      <c r="L32" s="4"/>
      <c r="M32" s="4"/>
      <c r="N32" s="114"/>
      <c r="O32" s="105"/>
      <c r="P32" s="121">
        <f>SUM(O33:O35)/3</f>
        <v>20</v>
      </c>
      <c r="R32" s="27"/>
      <c r="S32" s="28"/>
      <c r="T32" s="28"/>
      <c r="U32" s="28"/>
      <c r="V32" s="28"/>
      <c r="W32" s="28"/>
      <c r="X32" s="29"/>
      <c r="Y32" s="174"/>
      <c r="Z32" s="168"/>
      <c r="AA32" s="200"/>
      <c r="AB32" s="199"/>
      <c r="AC32" s="169"/>
      <c r="AD32" s="169"/>
    </row>
    <row r="33" spans="1:30" ht="33" customHeight="1">
      <c r="A33" s="151" t="s">
        <v>235</v>
      </c>
      <c r="B33" s="120" t="s">
        <v>187</v>
      </c>
      <c r="C33" s="152" t="s">
        <v>141</v>
      </c>
      <c r="D33" s="78"/>
      <c r="E33" s="24"/>
      <c r="F33" s="24"/>
      <c r="H33" s="128">
        <v>2</v>
      </c>
      <c r="I33" s="123">
        <f>IF(H33=1,$I$10,"")</f>
      </c>
      <c r="J33" s="119">
        <f>IF(H33=2,$J$10,"")</f>
        <v>0.2</v>
      </c>
      <c r="K33" s="119">
        <f>IF(H33=3,$K$10,"")</f>
      </c>
      <c r="L33" s="119">
        <f>IF(H33=4,$L$10,"")</f>
      </c>
      <c r="M33" s="119">
        <f>IF(H33=5,$M$10,"")</f>
      </c>
      <c r="N33" s="119">
        <f>IF(H33=6,$N$10,"")</f>
      </c>
      <c r="O33" s="113">
        <f>SUM(I33:N33)*100</f>
        <v>20</v>
      </c>
      <c r="P33" s="104"/>
      <c r="R33" s="139">
        <f aca="true" t="shared" si="6" ref="R33:W35">I33</f>
      </c>
      <c r="S33" s="139">
        <f t="shared" si="6"/>
        <v>0.2</v>
      </c>
      <c r="T33" s="139">
        <f t="shared" si="6"/>
      </c>
      <c r="U33" s="139">
        <f t="shared" si="6"/>
      </c>
      <c r="V33" s="119">
        <f t="shared" si="6"/>
      </c>
      <c r="W33" s="119">
        <f t="shared" si="6"/>
      </c>
      <c r="X33" s="175">
        <f>SUM(R33:W33)*100</f>
        <v>20</v>
      </c>
      <c r="Y33" s="192">
        <f>X33</f>
        <v>20</v>
      </c>
      <c r="Z33" s="165"/>
      <c r="AA33" s="200"/>
      <c r="AB33" s="199"/>
      <c r="AC33" s="192">
        <f>X33</f>
        <v>20</v>
      </c>
      <c r="AD33" s="169"/>
    </row>
    <row r="34" spans="1:30" ht="33" customHeight="1">
      <c r="A34" s="151" t="s">
        <v>236</v>
      </c>
      <c r="B34" s="120" t="s">
        <v>188</v>
      </c>
      <c r="C34" s="152" t="s">
        <v>141</v>
      </c>
      <c r="D34" s="79"/>
      <c r="E34" s="21"/>
      <c r="F34" s="21"/>
      <c r="G34" s="9"/>
      <c r="H34" s="109">
        <v>1</v>
      </c>
      <c r="I34" s="123">
        <f>IF(H34=1,$I$10,"")</f>
        <v>0</v>
      </c>
      <c r="J34" s="119">
        <f>IF(H34=2,$J$10,"")</f>
      </c>
      <c r="K34" s="119">
        <f>IF(H34=3,$K$10,"")</f>
      </c>
      <c r="L34" s="119">
        <f>IF(H34=4,$L$10,"")</f>
      </c>
      <c r="M34" s="119">
        <f>IF(H34=5,$M$10,"")</f>
      </c>
      <c r="N34" s="119">
        <f>IF(H34=6,$N$10,"")</f>
      </c>
      <c r="O34" s="113">
        <f>SUM(I34:N34)*100</f>
        <v>0</v>
      </c>
      <c r="P34" s="104"/>
      <c r="R34" s="119">
        <f t="shared" si="6"/>
        <v>0</v>
      </c>
      <c r="S34" s="119">
        <f t="shared" si="6"/>
      </c>
      <c r="T34" s="119">
        <f t="shared" si="6"/>
      </c>
      <c r="U34" s="119">
        <f t="shared" si="6"/>
      </c>
      <c r="V34" s="119">
        <f t="shared" si="6"/>
      </c>
      <c r="W34" s="119">
        <f t="shared" si="6"/>
      </c>
      <c r="X34" s="175">
        <f>SUM(R34:W34)*100</f>
        <v>0</v>
      </c>
      <c r="Y34" s="192">
        <f>X34</f>
        <v>0</v>
      </c>
      <c r="Z34" s="165"/>
      <c r="AA34" s="200"/>
      <c r="AB34" s="169"/>
      <c r="AC34" s="192">
        <f>X34</f>
        <v>0</v>
      </c>
      <c r="AD34" s="169"/>
    </row>
    <row r="35" spans="1:30" ht="48" customHeight="1">
      <c r="A35" s="151" t="s">
        <v>237</v>
      </c>
      <c r="B35" s="120" t="s">
        <v>189</v>
      </c>
      <c r="C35" s="152" t="s">
        <v>141</v>
      </c>
      <c r="D35" s="78"/>
      <c r="E35" s="24"/>
      <c r="F35" s="24"/>
      <c r="G35" s="9"/>
      <c r="H35" s="111">
        <v>3</v>
      </c>
      <c r="I35" s="118">
        <f>IF(H35=1,$I$10,"")</f>
      </c>
      <c r="J35" s="119">
        <f>IF(H35=2,$J$10,"")</f>
      </c>
      <c r="K35" s="119">
        <f>IF(H35=3,$K$10,"")</f>
        <v>0.4</v>
      </c>
      <c r="L35" s="119">
        <f>IF(H35=4,$L$10,"")</f>
      </c>
      <c r="M35" s="119">
        <f>IF(H35=5,$M$10,"")</f>
      </c>
      <c r="N35" s="119">
        <f>IF(H35=6,$N$10,"")</f>
      </c>
      <c r="O35" s="113">
        <f>SUM(I35:N35)*100</f>
        <v>40</v>
      </c>
      <c r="P35" s="104"/>
      <c r="R35" s="119">
        <f t="shared" si="6"/>
      </c>
      <c r="S35" s="119">
        <f t="shared" si="6"/>
      </c>
      <c r="T35" s="119">
        <f t="shared" si="6"/>
        <v>0.4</v>
      </c>
      <c r="U35" s="119">
        <f t="shared" si="6"/>
      </c>
      <c r="V35" s="119">
        <f t="shared" si="6"/>
      </c>
      <c r="W35" s="119">
        <f t="shared" si="6"/>
      </c>
      <c r="X35" s="175">
        <f>SUM(R35:W35)*100</f>
        <v>40</v>
      </c>
      <c r="Y35" s="192">
        <f>X35</f>
        <v>40</v>
      </c>
      <c r="Z35" s="165"/>
      <c r="AA35" s="200"/>
      <c r="AB35" s="169"/>
      <c r="AC35" s="192">
        <f>X35</f>
        <v>40</v>
      </c>
      <c r="AD35" s="169"/>
    </row>
    <row r="36" spans="1:30" ht="33" customHeight="1">
      <c r="A36" s="371" t="s">
        <v>252</v>
      </c>
      <c r="B36" s="372"/>
      <c r="C36" s="195" t="s">
        <v>116</v>
      </c>
      <c r="D36" s="202" t="s">
        <v>74</v>
      </c>
      <c r="E36" s="203" t="s">
        <v>75</v>
      </c>
      <c r="F36" s="203" t="s">
        <v>76</v>
      </c>
      <c r="G36" s="9"/>
      <c r="H36" s="131"/>
      <c r="I36" s="4"/>
      <c r="J36" s="4"/>
      <c r="K36" s="4"/>
      <c r="L36" s="4"/>
      <c r="M36" s="4"/>
      <c r="N36" s="114"/>
      <c r="O36" s="105"/>
      <c r="P36" s="121">
        <f>SUM(O37:O38)/2</f>
        <v>40</v>
      </c>
      <c r="Q36" s="9"/>
      <c r="R36" s="27"/>
      <c r="S36" s="28"/>
      <c r="T36" s="28"/>
      <c r="U36" s="28"/>
      <c r="V36" s="28"/>
      <c r="W36" s="28"/>
      <c r="X36" s="29"/>
      <c r="Y36" s="174"/>
      <c r="Z36" s="168"/>
      <c r="AA36" s="200"/>
      <c r="AB36" s="199"/>
      <c r="AC36" s="199"/>
      <c r="AD36" s="199"/>
    </row>
    <row r="37" spans="1:30" ht="33" customHeight="1">
      <c r="A37" s="155" t="s">
        <v>238</v>
      </c>
      <c r="B37" s="120" t="s">
        <v>191</v>
      </c>
      <c r="C37" s="152" t="s">
        <v>141</v>
      </c>
      <c r="D37" s="78"/>
      <c r="E37" s="24"/>
      <c r="F37" s="24"/>
      <c r="G37" s="9"/>
      <c r="H37" s="128">
        <v>2</v>
      </c>
      <c r="I37" s="118">
        <f>IF(H37=1,$I$10,"")</f>
      </c>
      <c r="J37" s="119">
        <f>IF(H37=2,$J$10,"")</f>
        <v>0.2</v>
      </c>
      <c r="K37" s="119">
        <f>IF(H37=3,$K$10,"")</f>
      </c>
      <c r="L37" s="119">
        <f>IF(H37=4,$L$10,"")</f>
      </c>
      <c r="M37" s="119">
        <f>IF(H37=5,$M$10,"")</f>
      </c>
      <c r="N37" s="119">
        <f>IF(H37=6,$N$10,"")</f>
      </c>
      <c r="O37" s="113">
        <f>SUM(I37:N37)*100</f>
        <v>20</v>
      </c>
      <c r="P37" s="104"/>
      <c r="Q37" s="9"/>
      <c r="R37" s="119">
        <f aca="true" t="shared" si="7" ref="R37:W38">I37</f>
      </c>
      <c r="S37" s="119">
        <f t="shared" si="7"/>
        <v>0.2</v>
      </c>
      <c r="T37" s="119">
        <f t="shared" si="7"/>
      </c>
      <c r="U37" s="119">
        <f t="shared" si="7"/>
      </c>
      <c r="V37" s="119">
        <f t="shared" si="7"/>
      </c>
      <c r="W37" s="119">
        <f t="shared" si="7"/>
      </c>
      <c r="X37" s="175">
        <f>SUM(R37:W37)*100</f>
        <v>20</v>
      </c>
      <c r="Y37" s="192">
        <f>X37</f>
        <v>20</v>
      </c>
      <c r="Z37" s="165"/>
      <c r="AA37" s="200"/>
      <c r="AB37" s="194"/>
      <c r="AC37" s="193">
        <f>Y37</f>
        <v>20</v>
      </c>
      <c r="AD37" s="194"/>
    </row>
    <row r="38" spans="1:30" ht="33" customHeight="1">
      <c r="A38" s="151" t="s">
        <v>239</v>
      </c>
      <c r="B38" s="120" t="s">
        <v>192</v>
      </c>
      <c r="C38" s="152" t="s">
        <v>141</v>
      </c>
      <c r="D38" s="78"/>
      <c r="E38" s="24"/>
      <c r="F38" s="24"/>
      <c r="G38" s="9"/>
      <c r="H38" s="111">
        <v>4</v>
      </c>
      <c r="I38" s="118">
        <f>IF(H38=1,$I$10,"")</f>
      </c>
      <c r="J38" s="119">
        <f>IF(H38=2,$J$10,"")</f>
      </c>
      <c r="K38" s="119">
        <f>IF(H38=3,$K$10,"")</f>
      </c>
      <c r="L38" s="119">
        <f>IF(H38=4,$L$10,"")</f>
        <v>0.6</v>
      </c>
      <c r="M38" s="119">
        <f>IF(H38=5,$M$10,"")</f>
      </c>
      <c r="N38" s="119">
        <f>IF(H38=6,$N$10,"")</f>
      </c>
      <c r="O38" s="113">
        <f>SUM(I38:N38)*100</f>
        <v>60</v>
      </c>
      <c r="P38" s="104"/>
      <c r="Q38" s="9"/>
      <c r="R38" s="119">
        <f t="shared" si="7"/>
      </c>
      <c r="S38" s="119">
        <f t="shared" si="7"/>
      </c>
      <c r="T38" s="119">
        <f t="shared" si="7"/>
      </c>
      <c r="U38" s="119">
        <f t="shared" si="7"/>
        <v>0.6</v>
      </c>
      <c r="V38" s="119">
        <f t="shared" si="7"/>
      </c>
      <c r="W38" s="119">
        <f t="shared" si="7"/>
      </c>
      <c r="X38" s="175">
        <f>SUM(R38:W38)*100</f>
        <v>60</v>
      </c>
      <c r="Y38" s="192">
        <f>X38</f>
        <v>60</v>
      </c>
      <c r="Z38" s="165"/>
      <c r="AA38" s="200"/>
      <c r="AB38" s="194"/>
      <c r="AC38" s="193">
        <f>Y38</f>
        <v>60</v>
      </c>
      <c r="AD38" s="194"/>
    </row>
    <row r="39" spans="1:30" ht="33" customHeight="1">
      <c r="A39" s="371" t="s">
        <v>240</v>
      </c>
      <c r="B39" s="372"/>
      <c r="C39" s="195" t="s">
        <v>116</v>
      </c>
      <c r="D39" s="202" t="s">
        <v>74</v>
      </c>
      <c r="E39" s="203" t="s">
        <v>75</v>
      </c>
      <c r="F39" s="203" t="s">
        <v>76</v>
      </c>
      <c r="G39" s="9"/>
      <c r="H39" s="127"/>
      <c r="I39" s="4"/>
      <c r="J39" s="4"/>
      <c r="K39" s="4"/>
      <c r="L39" s="4"/>
      <c r="M39" s="4"/>
      <c r="N39" s="114"/>
      <c r="O39" s="105"/>
      <c r="P39" s="121">
        <f>SUM(O40:O40)</f>
        <v>100</v>
      </c>
      <c r="R39" s="27"/>
      <c r="S39" s="28"/>
      <c r="T39" s="28"/>
      <c r="U39" s="28"/>
      <c r="V39" s="28"/>
      <c r="W39" s="28"/>
      <c r="X39" s="29"/>
      <c r="Y39" s="174"/>
      <c r="Z39" s="168"/>
      <c r="AA39" s="200"/>
      <c r="AB39" s="199"/>
      <c r="AC39" s="169"/>
      <c r="AD39" s="169"/>
    </row>
    <row r="40" spans="1:30" ht="33" customHeight="1">
      <c r="A40" s="151" t="s">
        <v>241</v>
      </c>
      <c r="B40" s="120" t="s">
        <v>204</v>
      </c>
      <c r="C40" s="152" t="s">
        <v>142</v>
      </c>
      <c r="D40" s="78"/>
      <c r="E40" s="24"/>
      <c r="F40" s="24"/>
      <c r="G40" s="9"/>
      <c r="H40" s="128">
        <v>6</v>
      </c>
      <c r="I40" s="123">
        <f>IF(H40=1,$I$10,"")</f>
      </c>
      <c r="J40" s="119">
        <f>IF(H40=2,$J$10,"")</f>
      </c>
      <c r="K40" s="119">
        <f>IF(H40=3,$K$10,"")</f>
      </c>
      <c r="L40" s="119">
        <f>IF(H40=4,$L$10,"")</f>
      </c>
      <c r="M40" s="119">
        <f>IF(H40=5,$M$10,"")</f>
      </c>
      <c r="N40" s="119">
        <f>IF(H40=6,$N$10,"")</f>
        <v>1</v>
      </c>
      <c r="O40" s="113">
        <f>SUM(I40:N40)*100</f>
        <v>100</v>
      </c>
      <c r="P40" s="104"/>
      <c r="R40" s="139">
        <f aca="true" t="shared" si="8" ref="R40:W40">I40</f>
      </c>
      <c r="S40" s="139">
        <f t="shared" si="8"/>
      </c>
      <c r="T40" s="139">
        <f t="shared" si="8"/>
      </c>
      <c r="U40" s="139">
        <f t="shared" si="8"/>
      </c>
      <c r="V40" s="119">
        <f t="shared" si="8"/>
      </c>
      <c r="W40" s="119">
        <f t="shared" si="8"/>
        <v>1</v>
      </c>
      <c r="X40" s="175">
        <f>SUM(R40:W40)*100</f>
        <v>100</v>
      </c>
      <c r="Y40" s="192">
        <f>X40</f>
        <v>100</v>
      </c>
      <c r="Z40" s="165"/>
      <c r="AA40" s="200"/>
      <c r="AB40" s="199"/>
      <c r="AC40" s="204"/>
      <c r="AD40" s="193">
        <f>Y40</f>
        <v>100</v>
      </c>
    </row>
    <row r="41" spans="1:30" ht="33" customHeight="1">
      <c r="A41" s="371" t="s">
        <v>242</v>
      </c>
      <c r="B41" s="372"/>
      <c r="C41" s="195" t="s">
        <v>116</v>
      </c>
      <c r="D41" s="202" t="s">
        <v>74</v>
      </c>
      <c r="E41" s="203" t="s">
        <v>75</v>
      </c>
      <c r="F41" s="203" t="s">
        <v>76</v>
      </c>
      <c r="G41" s="9"/>
      <c r="H41" s="127"/>
      <c r="I41" s="4"/>
      <c r="J41" s="4"/>
      <c r="K41" s="4"/>
      <c r="L41" s="4"/>
      <c r="M41" s="4"/>
      <c r="N41" s="114"/>
      <c r="O41" s="105"/>
      <c r="P41" s="121">
        <f>SUM(O42:O42)</f>
        <v>40</v>
      </c>
      <c r="R41" s="27"/>
      <c r="S41" s="28"/>
      <c r="T41" s="28"/>
      <c r="U41" s="28"/>
      <c r="V41" s="28"/>
      <c r="W41" s="28"/>
      <c r="X41" s="29"/>
      <c r="Y41" s="174"/>
      <c r="Z41" s="168"/>
      <c r="AA41" s="200"/>
      <c r="AB41" s="199"/>
      <c r="AC41" s="169"/>
      <c r="AD41" s="169"/>
    </row>
    <row r="42" spans="1:30" ht="33" customHeight="1">
      <c r="A42" s="151" t="s">
        <v>243</v>
      </c>
      <c r="B42" s="120" t="s">
        <v>205</v>
      </c>
      <c r="C42" s="152" t="s">
        <v>142</v>
      </c>
      <c r="D42" s="78"/>
      <c r="E42" s="24"/>
      <c r="F42" s="24"/>
      <c r="G42" s="9"/>
      <c r="H42" s="128">
        <v>3</v>
      </c>
      <c r="I42" s="123">
        <f>IF(H42=1,$I$10,"")</f>
      </c>
      <c r="J42" s="119">
        <f>IF(H42=2,$J$10,"")</f>
      </c>
      <c r="K42" s="119">
        <f>IF(H42=3,$K$10,"")</f>
        <v>0.4</v>
      </c>
      <c r="L42" s="119">
        <f>IF(H42=4,$L$10,"")</f>
      </c>
      <c r="M42" s="119">
        <f>IF(H42=5,$M$10,"")</f>
      </c>
      <c r="N42" s="119">
        <f>IF(H42=6,$N$10,"")</f>
      </c>
      <c r="O42" s="113">
        <f>SUM(I42:N42)*100</f>
        <v>40</v>
      </c>
      <c r="P42" s="104"/>
      <c r="R42" s="139">
        <f aca="true" t="shared" si="9" ref="R42:W42">I42</f>
      </c>
      <c r="S42" s="139">
        <f t="shared" si="9"/>
      </c>
      <c r="T42" s="139">
        <f t="shared" si="9"/>
        <v>0.4</v>
      </c>
      <c r="U42" s="139">
        <f t="shared" si="9"/>
      </c>
      <c r="V42" s="119">
        <f t="shared" si="9"/>
      </c>
      <c r="W42" s="119">
        <f t="shared" si="9"/>
      </c>
      <c r="X42" s="175">
        <f>SUM(R42:W42)*100</f>
        <v>40</v>
      </c>
      <c r="Y42" s="192">
        <f>X42</f>
        <v>40</v>
      </c>
      <c r="Z42" s="165"/>
      <c r="AA42" s="200"/>
      <c r="AB42" s="199"/>
      <c r="AC42" s="204"/>
      <c r="AD42" s="193">
        <f>Y42</f>
        <v>40</v>
      </c>
    </row>
    <row r="43" spans="1:30" ht="33" customHeight="1">
      <c r="A43" s="371" t="s">
        <v>253</v>
      </c>
      <c r="B43" s="372"/>
      <c r="C43" s="195" t="s">
        <v>116</v>
      </c>
      <c r="D43" s="202" t="s">
        <v>74</v>
      </c>
      <c r="E43" s="203" t="s">
        <v>75</v>
      </c>
      <c r="F43" s="203" t="s">
        <v>76</v>
      </c>
      <c r="G43" s="9"/>
      <c r="H43" s="127"/>
      <c r="I43" s="4"/>
      <c r="J43" s="4"/>
      <c r="K43" s="4"/>
      <c r="L43" s="4"/>
      <c r="M43" s="4"/>
      <c r="N43" s="114"/>
      <c r="O43" s="105"/>
      <c r="P43" s="121">
        <f>SUM(O44:O44)</f>
        <v>80</v>
      </c>
      <c r="R43" s="27"/>
      <c r="S43" s="28"/>
      <c r="T43" s="28"/>
      <c r="U43" s="28"/>
      <c r="V43" s="28"/>
      <c r="W43" s="28"/>
      <c r="X43" s="29"/>
      <c r="Y43" s="174"/>
      <c r="Z43" s="168"/>
      <c r="AA43" s="200"/>
      <c r="AB43" s="199"/>
      <c r="AC43" s="169"/>
      <c r="AD43" s="169"/>
    </row>
    <row r="44" spans="1:30" ht="33" customHeight="1">
      <c r="A44" s="151" t="s">
        <v>244</v>
      </c>
      <c r="B44" s="120" t="s">
        <v>206</v>
      </c>
      <c r="C44" s="152" t="s">
        <v>142</v>
      </c>
      <c r="D44" s="78"/>
      <c r="E44" s="24"/>
      <c r="F44" s="24"/>
      <c r="G44" s="9"/>
      <c r="H44" s="128">
        <v>5</v>
      </c>
      <c r="I44" s="123">
        <f>IF(H44=1,$I$10,"")</f>
      </c>
      <c r="J44" s="119">
        <f>IF(H44=2,$J$10,"")</f>
      </c>
      <c r="K44" s="119">
        <f>IF(H44=3,$K$10,"")</f>
      </c>
      <c r="L44" s="119">
        <f>IF(H44=4,$L$10,"")</f>
      </c>
      <c r="M44" s="119">
        <f>IF(H44=5,$M$10,"")</f>
        <v>0.8</v>
      </c>
      <c r="N44" s="119">
        <f>IF(H44=6,$N$10,"")</f>
      </c>
      <c r="O44" s="113">
        <f>SUM(I44:N44)*100</f>
        <v>80</v>
      </c>
      <c r="P44" s="104"/>
      <c r="R44" s="139">
        <f aca="true" t="shared" si="10" ref="R44:W44">I44</f>
      </c>
      <c r="S44" s="139">
        <f t="shared" si="10"/>
      </c>
      <c r="T44" s="139">
        <f t="shared" si="10"/>
      </c>
      <c r="U44" s="139">
        <f t="shared" si="10"/>
      </c>
      <c r="V44" s="119">
        <f t="shared" si="10"/>
        <v>0.8</v>
      </c>
      <c r="W44" s="119">
        <f t="shared" si="10"/>
      </c>
      <c r="X44" s="175">
        <f>SUM(R44:W44)*100</f>
        <v>80</v>
      </c>
      <c r="Y44" s="192">
        <f>X44</f>
        <v>80</v>
      </c>
      <c r="Z44" s="165"/>
      <c r="AA44" s="200"/>
      <c r="AB44" s="199"/>
      <c r="AC44" s="204"/>
      <c r="AD44" s="193">
        <f>Y44</f>
        <v>80</v>
      </c>
    </row>
    <row r="45" spans="1:30" ht="33" customHeight="1">
      <c r="A45" s="371" t="s">
        <v>254</v>
      </c>
      <c r="B45" s="372"/>
      <c r="C45" s="195" t="s">
        <v>116</v>
      </c>
      <c r="D45" s="202" t="s">
        <v>74</v>
      </c>
      <c r="E45" s="203" t="s">
        <v>75</v>
      </c>
      <c r="F45" s="203" t="s">
        <v>76</v>
      </c>
      <c r="G45" s="9"/>
      <c r="H45" s="131"/>
      <c r="I45" s="4"/>
      <c r="J45" s="4"/>
      <c r="K45" s="4"/>
      <c r="L45" s="4"/>
      <c r="M45" s="4"/>
      <c r="N45" s="114"/>
      <c r="O45" s="105"/>
      <c r="P45" s="121">
        <f>SUM(O46:O47)/2</f>
        <v>40</v>
      </c>
      <c r="Q45" s="9"/>
      <c r="R45" s="27"/>
      <c r="S45" s="28"/>
      <c r="T45" s="28"/>
      <c r="U45" s="28"/>
      <c r="V45" s="28"/>
      <c r="W45" s="28"/>
      <c r="X45" s="29"/>
      <c r="Y45" s="174"/>
      <c r="Z45" s="168"/>
      <c r="AA45" s="200"/>
      <c r="AB45" s="199"/>
      <c r="AC45" s="199"/>
      <c r="AD45" s="199"/>
    </row>
    <row r="46" spans="1:30" ht="33" customHeight="1">
      <c r="A46" s="155" t="s">
        <v>245</v>
      </c>
      <c r="B46" s="120" t="s">
        <v>207</v>
      </c>
      <c r="C46" s="152" t="s">
        <v>142</v>
      </c>
      <c r="D46" s="78"/>
      <c r="E46" s="24"/>
      <c r="F46" s="24"/>
      <c r="G46" s="9"/>
      <c r="H46" s="128">
        <v>2</v>
      </c>
      <c r="I46" s="118">
        <f>IF(H46=1,$I$10,"")</f>
      </c>
      <c r="J46" s="119">
        <f>IF(H46=2,$J$10,"")</f>
        <v>0.2</v>
      </c>
      <c r="K46" s="119">
        <f>IF(H46=3,$K$10,"")</f>
      </c>
      <c r="L46" s="119">
        <f>IF(H46=4,$L$10,"")</f>
      </c>
      <c r="M46" s="119">
        <f>IF(H46=5,$M$10,"")</f>
      </c>
      <c r="N46" s="119">
        <f>IF(H46=6,$N$10,"")</f>
      </c>
      <c r="O46" s="113">
        <f>SUM(I46:N46)*100</f>
        <v>20</v>
      </c>
      <c r="P46" s="104"/>
      <c r="Q46" s="9"/>
      <c r="R46" s="119">
        <f aca="true" t="shared" si="11" ref="R46:W47">I46</f>
      </c>
      <c r="S46" s="119">
        <f t="shared" si="11"/>
        <v>0.2</v>
      </c>
      <c r="T46" s="119">
        <f t="shared" si="11"/>
      </c>
      <c r="U46" s="119">
        <f t="shared" si="11"/>
      </c>
      <c r="V46" s="119">
        <f t="shared" si="11"/>
      </c>
      <c r="W46" s="119">
        <f t="shared" si="11"/>
      </c>
      <c r="X46" s="175">
        <f>SUM(R46:W46)*100</f>
        <v>20</v>
      </c>
      <c r="Y46" s="192">
        <f>X46</f>
        <v>20</v>
      </c>
      <c r="Z46" s="165"/>
      <c r="AA46" s="200"/>
      <c r="AB46" s="194"/>
      <c r="AC46" s="194"/>
      <c r="AD46" s="193">
        <f>X46</f>
        <v>20</v>
      </c>
    </row>
    <row r="47" spans="1:30" ht="33" customHeight="1">
      <c r="A47" s="151" t="s">
        <v>246</v>
      </c>
      <c r="B47" s="120" t="s">
        <v>208</v>
      </c>
      <c r="C47" s="152" t="s">
        <v>142</v>
      </c>
      <c r="D47" s="78"/>
      <c r="E47" s="24"/>
      <c r="F47" s="24"/>
      <c r="G47" s="9"/>
      <c r="H47" s="111">
        <v>4</v>
      </c>
      <c r="I47" s="118">
        <f>IF(H47=1,$I$10,"")</f>
      </c>
      <c r="J47" s="119">
        <f>IF(H47=2,$J$10,"")</f>
      </c>
      <c r="K47" s="119">
        <f>IF(H47=3,$K$10,"")</f>
      </c>
      <c r="L47" s="119">
        <f>IF(H47=4,$L$10,"")</f>
        <v>0.6</v>
      </c>
      <c r="M47" s="119">
        <f>IF(H47=5,$M$10,"")</f>
      </c>
      <c r="N47" s="119">
        <f>IF(H47=6,$N$10,"")</f>
      </c>
      <c r="O47" s="113">
        <f>SUM(I47:N47)*100</f>
        <v>60</v>
      </c>
      <c r="P47" s="104"/>
      <c r="Q47" s="9"/>
      <c r="R47" s="119">
        <f t="shared" si="11"/>
      </c>
      <c r="S47" s="119">
        <f t="shared" si="11"/>
      </c>
      <c r="T47" s="119">
        <f t="shared" si="11"/>
      </c>
      <c r="U47" s="119">
        <f t="shared" si="11"/>
        <v>0.6</v>
      </c>
      <c r="V47" s="119">
        <f t="shared" si="11"/>
      </c>
      <c r="W47" s="119">
        <f t="shared" si="11"/>
      </c>
      <c r="X47" s="175">
        <f>SUM(R47:W47)*100</f>
        <v>60</v>
      </c>
      <c r="Y47" s="192">
        <f>X47</f>
        <v>60</v>
      </c>
      <c r="Z47" s="165"/>
      <c r="AA47" s="200"/>
      <c r="AB47" s="194"/>
      <c r="AC47" s="194"/>
      <c r="AD47" s="193">
        <f>X47</f>
        <v>60</v>
      </c>
    </row>
    <row r="48" spans="1:30" ht="33" customHeight="1">
      <c r="A48" s="371" t="s">
        <v>247</v>
      </c>
      <c r="B48" s="372"/>
      <c r="C48" s="195" t="s">
        <v>116</v>
      </c>
      <c r="D48" s="202" t="s">
        <v>74</v>
      </c>
      <c r="E48" s="203" t="s">
        <v>75</v>
      </c>
      <c r="F48" s="203" t="s">
        <v>76</v>
      </c>
      <c r="G48" s="9"/>
      <c r="H48" s="131"/>
      <c r="I48" s="4"/>
      <c r="J48" s="4"/>
      <c r="K48" s="4"/>
      <c r="L48" s="4"/>
      <c r="M48" s="4"/>
      <c r="N48" s="114"/>
      <c r="O48" s="105"/>
      <c r="P48" s="121">
        <f>SUM(O49:O50)/2</f>
        <v>50</v>
      </c>
      <c r="Q48" s="9"/>
      <c r="R48" s="27"/>
      <c r="S48" s="28"/>
      <c r="T48" s="28"/>
      <c r="U48" s="28"/>
      <c r="V48" s="28"/>
      <c r="W48" s="28"/>
      <c r="X48" s="29"/>
      <c r="Y48" s="174"/>
      <c r="Z48" s="168"/>
      <c r="AA48" s="200"/>
      <c r="AB48" s="199"/>
      <c r="AC48" s="199"/>
      <c r="AD48" s="199"/>
    </row>
    <row r="49" spans="1:30" ht="33" customHeight="1">
      <c r="A49" s="155" t="s">
        <v>248</v>
      </c>
      <c r="B49" s="120" t="s">
        <v>209</v>
      </c>
      <c r="C49" s="152" t="s">
        <v>142</v>
      </c>
      <c r="D49" s="78"/>
      <c r="E49" s="24"/>
      <c r="F49" s="24"/>
      <c r="G49" s="9"/>
      <c r="H49" s="128">
        <v>2</v>
      </c>
      <c r="I49" s="118">
        <f>IF(H49=1,$I$10,"")</f>
      </c>
      <c r="J49" s="119">
        <f>IF(H49=2,$J$10,"")</f>
        <v>0.2</v>
      </c>
      <c r="K49" s="119">
        <f>IF(H49=3,$K$10,"")</f>
      </c>
      <c r="L49" s="119">
        <f>IF(H49=4,$L$10,"")</f>
      </c>
      <c r="M49" s="119">
        <f>IF(H49=5,$M$10,"")</f>
      </c>
      <c r="N49" s="119">
        <f>IF(H49=6,$N$10,"")</f>
      </c>
      <c r="O49" s="113">
        <f>SUM(I49:N49)*100</f>
        <v>20</v>
      </c>
      <c r="P49" s="104"/>
      <c r="Q49" s="9"/>
      <c r="R49" s="119">
        <f aca="true" t="shared" si="12" ref="R49:W50">I49</f>
      </c>
      <c r="S49" s="119">
        <f t="shared" si="12"/>
        <v>0.2</v>
      </c>
      <c r="T49" s="119">
        <f t="shared" si="12"/>
      </c>
      <c r="U49" s="119">
        <f t="shared" si="12"/>
      </c>
      <c r="V49" s="119">
        <f t="shared" si="12"/>
      </c>
      <c r="W49" s="119">
        <f t="shared" si="12"/>
      </c>
      <c r="X49" s="175">
        <f>SUM(R49:W49)*100</f>
        <v>20</v>
      </c>
      <c r="Y49" s="192">
        <f>X49</f>
        <v>20</v>
      </c>
      <c r="Z49" s="165"/>
      <c r="AA49" s="200"/>
      <c r="AB49" s="194"/>
      <c r="AC49" s="194"/>
      <c r="AD49" s="193">
        <f>X49</f>
        <v>20</v>
      </c>
    </row>
    <row r="50" spans="1:30" ht="45" customHeight="1">
      <c r="A50" s="151" t="s">
        <v>249</v>
      </c>
      <c r="B50" s="120" t="s">
        <v>210</v>
      </c>
      <c r="C50" s="152" t="s">
        <v>142</v>
      </c>
      <c r="D50" s="78"/>
      <c r="E50" s="24"/>
      <c r="F50" s="24"/>
      <c r="G50" s="9"/>
      <c r="H50" s="111">
        <v>5</v>
      </c>
      <c r="I50" s="118">
        <f>IF(H50=1,$I$10,"")</f>
      </c>
      <c r="J50" s="119">
        <f>IF(H50=2,$J$10,"")</f>
      </c>
      <c r="K50" s="119">
        <f>IF(H50=3,$K$10,"")</f>
      </c>
      <c r="L50" s="119">
        <f>IF(H50=4,$L$10,"")</f>
      </c>
      <c r="M50" s="119">
        <f>IF(H50=5,$M$10,"")</f>
        <v>0.8</v>
      </c>
      <c r="N50" s="119">
        <f>IF(H50=6,$N$10,"")</f>
      </c>
      <c r="O50" s="113">
        <f>SUM(I50:N50)*100</f>
        <v>80</v>
      </c>
      <c r="P50" s="104"/>
      <c r="Q50" s="9"/>
      <c r="R50" s="119">
        <f t="shared" si="12"/>
      </c>
      <c r="S50" s="119">
        <f t="shared" si="12"/>
      </c>
      <c r="T50" s="119">
        <f t="shared" si="12"/>
      </c>
      <c r="U50" s="119">
        <f t="shared" si="12"/>
      </c>
      <c r="V50" s="119">
        <f t="shared" si="12"/>
        <v>0.8</v>
      </c>
      <c r="W50" s="119">
        <f t="shared" si="12"/>
      </c>
      <c r="X50" s="175">
        <f>SUM(R50:W50)*100</f>
        <v>80</v>
      </c>
      <c r="Y50" s="192">
        <f>X50</f>
        <v>80</v>
      </c>
      <c r="Z50" s="165"/>
      <c r="AA50" s="200"/>
      <c r="AB50" s="194"/>
      <c r="AC50" s="194"/>
      <c r="AD50" s="193">
        <f>X50</f>
        <v>80</v>
      </c>
    </row>
    <row r="51" spans="1:30" ht="33" customHeight="1">
      <c r="A51" s="371" t="s">
        <v>255</v>
      </c>
      <c r="B51" s="372"/>
      <c r="C51" s="195" t="s">
        <v>116</v>
      </c>
      <c r="D51" s="202" t="s">
        <v>74</v>
      </c>
      <c r="E51" s="203" t="s">
        <v>75</v>
      </c>
      <c r="F51" s="203" t="s">
        <v>76</v>
      </c>
      <c r="H51" s="127"/>
      <c r="I51" s="4"/>
      <c r="J51" s="4"/>
      <c r="K51" s="4"/>
      <c r="L51" s="4"/>
      <c r="M51" s="4"/>
      <c r="N51" s="114"/>
      <c r="O51" s="105"/>
      <c r="P51" s="121">
        <f>SUM(O52:O54)/3</f>
        <v>26.666666666666668</v>
      </c>
      <c r="R51" s="27"/>
      <c r="S51" s="28"/>
      <c r="T51" s="28"/>
      <c r="U51" s="28"/>
      <c r="V51" s="28"/>
      <c r="W51" s="28"/>
      <c r="X51" s="29"/>
      <c r="Y51" s="174"/>
      <c r="Z51" s="168"/>
      <c r="AA51" s="200"/>
      <c r="AB51" s="199"/>
      <c r="AC51" s="169"/>
      <c r="AD51" s="169"/>
    </row>
    <row r="52" spans="1:30" ht="33" customHeight="1">
      <c r="A52" s="151" t="s">
        <v>256</v>
      </c>
      <c r="B52" s="156" t="s">
        <v>147</v>
      </c>
      <c r="C52" s="152" t="s">
        <v>140</v>
      </c>
      <c r="D52" s="78"/>
      <c r="E52" s="24"/>
      <c r="F52" s="24"/>
      <c r="H52" s="128">
        <v>2</v>
      </c>
      <c r="I52" s="123">
        <f>IF(H52=1,$I$10,"")</f>
      </c>
      <c r="J52" s="119">
        <f>IF(H52=2,$J$10,"")</f>
        <v>0.2</v>
      </c>
      <c r="K52" s="119">
        <f>IF(H52=3,$K$10,"")</f>
      </c>
      <c r="L52" s="119">
        <f>IF(H52=4,$L$10,"")</f>
      </c>
      <c r="M52" s="119">
        <f>IF(H52=5,$M$10,"")</f>
      </c>
      <c r="N52" s="119">
        <f>IF(H52=6,$N$10,"")</f>
      </c>
      <c r="O52" s="113">
        <f>SUM(I52:N52)*100</f>
        <v>20</v>
      </c>
      <c r="P52" s="104"/>
      <c r="R52" s="139">
        <f aca="true" t="shared" si="13" ref="R52:W54">I52</f>
      </c>
      <c r="S52" s="139">
        <f t="shared" si="13"/>
        <v>0.2</v>
      </c>
      <c r="T52" s="139">
        <f t="shared" si="13"/>
      </c>
      <c r="U52" s="139">
        <f t="shared" si="13"/>
      </c>
      <c r="V52" s="119">
        <f t="shared" si="13"/>
      </c>
      <c r="W52" s="119">
        <f t="shared" si="13"/>
      </c>
      <c r="X52" s="175">
        <f>SUM(R52:W52)*100</f>
        <v>20</v>
      </c>
      <c r="Y52" s="192">
        <f>X52</f>
        <v>20</v>
      </c>
      <c r="Z52" s="165"/>
      <c r="AA52" s="200"/>
      <c r="AB52" s="192">
        <f>X52</f>
        <v>20</v>
      </c>
      <c r="AC52" s="204"/>
      <c r="AD52" s="169"/>
    </row>
    <row r="53" spans="1:30" ht="33" customHeight="1">
      <c r="A53" s="151" t="s">
        <v>257</v>
      </c>
      <c r="B53" s="120" t="s">
        <v>148</v>
      </c>
      <c r="C53" s="152" t="s">
        <v>140</v>
      </c>
      <c r="D53" s="79"/>
      <c r="E53" s="21"/>
      <c r="F53" s="21"/>
      <c r="G53" s="9"/>
      <c r="H53" s="109">
        <v>2</v>
      </c>
      <c r="I53" s="123">
        <f>IF(H53=1,$I$10,"")</f>
      </c>
      <c r="J53" s="119">
        <f>IF(H53=2,$J$10,"")</f>
        <v>0.2</v>
      </c>
      <c r="K53" s="119">
        <f>IF(H53=3,$K$10,"")</f>
      </c>
      <c r="L53" s="119">
        <f>IF(H53=4,$L$10,"")</f>
      </c>
      <c r="M53" s="119">
        <f>IF(H53=5,$M$10,"")</f>
      </c>
      <c r="N53" s="119">
        <f>IF(H53=6,$N$10,"")</f>
      </c>
      <c r="O53" s="113">
        <f>SUM(I53:N53)*100</f>
        <v>20</v>
      </c>
      <c r="P53" s="104"/>
      <c r="R53" s="119">
        <f t="shared" si="13"/>
      </c>
      <c r="S53" s="119">
        <f t="shared" si="13"/>
        <v>0.2</v>
      </c>
      <c r="T53" s="119">
        <f t="shared" si="13"/>
      </c>
      <c r="U53" s="119">
        <f t="shared" si="13"/>
      </c>
      <c r="V53" s="119">
        <f t="shared" si="13"/>
      </c>
      <c r="W53" s="119">
        <f t="shared" si="13"/>
      </c>
      <c r="X53" s="175">
        <f>SUM(R53:W53)*100</f>
        <v>20</v>
      </c>
      <c r="Y53" s="192">
        <f>X53</f>
        <v>20</v>
      </c>
      <c r="Z53" s="165"/>
      <c r="AA53" s="200"/>
      <c r="AB53" s="192">
        <f>X53</f>
        <v>20</v>
      </c>
      <c r="AC53" s="204"/>
      <c r="AD53" s="169"/>
    </row>
    <row r="54" spans="1:30" ht="33" customHeight="1">
      <c r="A54" s="151" t="s">
        <v>258</v>
      </c>
      <c r="B54" s="120" t="s">
        <v>149</v>
      </c>
      <c r="C54" s="152" t="s">
        <v>140</v>
      </c>
      <c r="D54" s="78"/>
      <c r="E54" s="24"/>
      <c r="F54" s="24"/>
      <c r="G54" s="9"/>
      <c r="H54" s="111">
        <v>3</v>
      </c>
      <c r="I54" s="118">
        <f>IF(H54=1,$I$10,"")</f>
      </c>
      <c r="J54" s="119">
        <f>IF(H54=2,$J$10,"")</f>
      </c>
      <c r="K54" s="119">
        <f>IF(H54=3,$K$10,"")</f>
        <v>0.4</v>
      </c>
      <c r="L54" s="119">
        <f>IF(H54=4,$L$10,"")</f>
      </c>
      <c r="M54" s="119">
        <f>IF(H54=5,$M$10,"")</f>
      </c>
      <c r="N54" s="119">
        <f>IF(H54=6,$N$10,"")</f>
      </c>
      <c r="O54" s="113">
        <f>SUM(I54:N54)*100</f>
        <v>40</v>
      </c>
      <c r="P54" s="104"/>
      <c r="R54" s="119">
        <f t="shared" si="13"/>
      </c>
      <c r="S54" s="119">
        <f t="shared" si="13"/>
      </c>
      <c r="T54" s="119">
        <f t="shared" si="13"/>
        <v>0.4</v>
      </c>
      <c r="U54" s="119">
        <f t="shared" si="13"/>
      </c>
      <c r="V54" s="119">
        <f t="shared" si="13"/>
      </c>
      <c r="W54" s="119">
        <f t="shared" si="13"/>
      </c>
      <c r="X54" s="175">
        <f>SUM(R54:W54)*100</f>
        <v>40</v>
      </c>
      <c r="Y54" s="192">
        <f>X54</f>
        <v>40</v>
      </c>
      <c r="Z54" s="165"/>
      <c r="AA54" s="200"/>
      <c r="AB54" s="192">
        <f>X54</f>
        <v>40</v>
      </c>
      <c r="AC54" s="204"/>
      <c r="AD54" s="169"/>
    </row>
    <row r="55" spans="1:30" ht="33" customHeight="1">
      <c r="A55" s="371" t="s">
        <v>259</v>
      </c>
      <c r="B55" s="372"/>
      <c r="C55" s="195" t="s">
        <v>116</v>
      </c>
      <c r="D55" s="202" t="s">
        <v>74</v>
      </c>
      <c r="E55" s="203" t="s">
        <v>75</v>
      </c>
      <c r="F55" s="203" t="s">
        <v>76</v>
      </c>
      <c r="H55" s="127"/>
      <c r="I55" s="4"/>
      <c r="J55" s="4"/>
      <c r="K55" s="4"/>
      <c r="L55" s="4"/>
      <c r="M55" s="4"/>
      <c r="N55" s="114"/>
      <c r="O55" s="105"/>
      <c r="P55" s="121">
        <f>SUM(O56:O58)/3</f>
        <v>26.666666666666668</v>
      </c>
      <c r="R55" s="27"/>
      <c r="S55" s="28"/>
      <c r="T55" s="28"/>
      <c r="U55" s="28"/>
      <c r="V55" s="28"/>
      <c r="W55" s="28"/>
      <c r="X55" s="29"/>
      <c r="Y55" s="174"/>
      <c r="Z55" s="168"/>
      <c r="AA55" s="200"/>
      <c r="AB55" s="199"/>
      <c r="AC55" s="169"/>
      <c r="AD55" s="169"/>
    </row>
    <row r="56" spans="1:30" ht="33" customHeight="1">
      <c r="A56" s="151" t="s">
        <v>260</v>
      </c>
      <c r="B56" s="120" t="s">
        <v>211</v>
      </c>
      <c r="C56" s="152" t="s">
        <v>142</v>
      </c>
      <c r="D56" s="78"/>
      <c r="E56" s="24"/>
      <c r="F56" s="24"/>
      <c r="H56" s="128">
        <v>1</v>
      </c>
      <c r="I56" s="123">
        <f>IF(H56=1,$I$10,"")</f>
        <v>0</v>
      </c>
      <c r="J56" s="119">
        <f>IF(H56=2,$J$10,"")</f>
      </c>
      <c r="K56" s="119">
        <f>IF(H56=3,$K$10,"")</f>
      </c>
      <c r="L56" s="119">
        <f>IF(H56=4,$L$10,"")</f>
      </c>
      <c r="M56" s="119">
        <f>IF(H56=5,$M$10,"")</f>
      </c>
      <c r="N56" s="119">
        <f>IF(H56=6,$N$10,"")</f>
      </c>
      <c r="O56" s="113">
        <f>SUM(I56:N56)*100</f>
        <v>0</v>
      </c>
      <c r="P56" s="104"/>
      <c r="R56" s="139">
        <f aca="true" t="shared" si="14" ref="R56:W58">I56</f>
        <v>0</v>
      </c>
      <c r="S56" s="139">
        <f t="shared" si="14"/>
      </c>
      <c r="T56" s="139">
        <f t="shared" si="14"/>
      </c>
      <c r="U56" s="139">
        <f t="shared" si="14"/>
      </c>
      <c r="V56" s="119">
        <f t="shared" si="14"/>
      </c>
      <c r="W56" s="119">
        <f t="shared" si="14"/>
      </c>
      <c r="X56" s="175">
        <f>SUM(R56:W56)*100</f>
        <v>0</v>
      </c>
      <c r="Y56" s="192">
        <f>X56</f>
        <v>0</v>
      </c>
      <c r="Z56" s="165"/>
      <c r="AA56" s="200"/>
      <c r="AB56" s="199"/>
      <c r="AC56" s="204"/>
      <c r="AD56" s="193">
        <f>Y56</f>
        <v>0</v>
      </c>
    </row>
    <row r="57" spans="1:30" ht="33" customHeight="1">
      <c r="A57" s="151" t="s">
        <v>261</v>
      </c>
      <c r="B57" s="120" t="s">
        <v>212</v>
      </c>
      <c r="C57" s="152" t="s">
        <v>142</v>
      </c>
      <c r="D57" s="79"/>
      <c r="E57" s="21"/>
      <c r="F57" s="21"/>
      <c r="G57" s="9"/>
      <c r="H57" s="109">
        <v>3</v>
      </c>
      <c r="I57" s="123">
        <f>IF(H57=1,$I$10,"")</f>
      </c>
      <c r="J57" s="119">
        <f>IF(H57=2,$J$10,"")</f>
      </c>
      <c r="K57" s="119">
        <f>IF(H57=3,$K$10,"")</f>
        <v>0.4</v>
      </c>
      <c r="L57" s="119">
        <f>IF(H57=4,$L$10,"")</f>
      </c>
      <c r="M57" s="119">
        <f>IF(H57=5,$M$10,"")</f>
      </c>
      <c r="N57" s="119">
        <f>IF(H57=6,$N$10,"")</f>
      </c>
      <c r="O57" s="113">
        <f>SUM(I57:N57)*100</f>
        <v>40</v>
      </c>
      <c r="P57" s="104"/>
      <c r="R57" s="119">
        <f t="shared" si="14"/>
      </c>
      <c r="S57" s="119">
        <f t="shared" si="14"/>
      </c>
      <c r="T57" s="119">
        <f t="shared" si="14"/>
        <v>0.4</v>
      </c>
      <c r="U57" s="119">
        <f t="shared" si="14"/>
      </c>
      <c r="V57" s="119">
        <f t="shared" si="14"/>
      </c>
      <c r="W57" s="119">
        <f t="shared" si="14"/>
      </c>
      <c r="X57" s="175">
        <f>SUM(R57:W57)*100</f>
        <v>40</v>
      </c>
      <c r="Y57" s="192">
        <f>X57</f>
        <v>40</v>
      </c>
      <c r="Z57" s="165"/>
      <c r="AA57" s="200"/>
      <c r="AB57" s="169"/>
      <c r="AC57" s="204"/>
      <c r="AD57" s="193">
        <f>Y57</f>
        <v>40</v>
      </c>
    </row>
    <row r="58" spans="1:30" ht="33" customHeight="1">
      <c r="A58" s="151" t="s">
        <v>262</v>
      </c>
      <c r="B58" s="120" t="s">
        <v>213</v>
      </c>
      <c r="C58" s="152" t="s">
        <v>142</v>
      </c>
      <c r="D58" s="78"/>
      <c r="E58" s="24"/>
      <c r="F58" s="24"/>
      <c r="G58" s="9"/>
      <c r="H58" s="111">
        <v>3</v>
      </c>
      <c r="I58" s="118">
        <f>IF(H58=1,$I$10,"")</f>
      </c>
      <c r="J58" s="119">
        <f>IF(H58=2,$J$10,"")</f>
      </c>
      <c r="K58" s="119">
        <f>IF(H58=3,$K$10,"")</f>
        <v>0.4</v>
      </c>
      <c r="L58" s="119">
        <f>IF(H58=4,$L$10,"")</f>
      </c>
      <c r="M58" s="119">
        <f>IF(H58=5,$M$10,"")</f>
      </c>
      <c r="N58" s="119">
        <f>IF(H58=6,$N$10,"")</f>
      </c>
      <c r="O58" s="113">
        <f>SUM(I58:N58)*100</f>
        <v>40</v>
      </c>
      <c r="P58" s="104"/>
      <c r="R58" s="119">
        <f t="shared" si="14"/>
      </c>
      <c r="S58" s="119">
        <f t="shared" si="14"/>
      </c>
      <c r="T58" s="119">
        <f t="shared" si="14"/>
        <v>0.4</v>
      </c>
      <c r="U58" s="119">
        <f t="shared" si="14"/>
      </c>
      <c r="V58" s="119">
        <f t="shared" si="14"/>
      </c>
      <c r="W58" s="119">
        <f t="shared" si="14"/>
      </c>
      <c r="X58" s="175">
        <f>SUM(R58:W58)*100</f>
        <v>40</v>
      </c>
      <c r="Y58" s="192">
        <f>X58</f>
        <v>40</v>
      </c>
      <c r="Z58" s="165"/>
      <c r="AA58" s="200"/>
      <c r="AB58" s="169"/>
      <c r="AC58" s="204"/>
      <c r="AD58" s="193">
        <f>Y58</f>
        <v>40</v>
      </c>
    </row>
    <row r="59" spans="1:30" ht="33" customHeight="1">
      <c r="A59" s="371" t="s">
        <v>263</v>
      </c>
      <c r="B59" s="372"/>
      <c r="C59" s="195" t="s">
        <v>116</v>
      </c>
      <c r="D59" s="202" t="s">
        <v>74</v>
      </c>
      <c r="E59" s="203" t="s">
        <v>75</v>
      </c>
      <c r="F59" s="203" t="s">
        <v>76</v>
      </c>
      <c r="H59" s="127"/>
      <c r="I59" s="4"/>
      <c r="J59" s="4"/>
      <c r="K59" s="4"/>
      <c r="L59" s="4"/>
      <c r="M59" s="4"/>
      <c r="N59" s="114"/>
      <c r="O59" s="105"/>
      <c r="P59" s="121">
        <f>SUM(O60:O60)</f>
        <v>80</v>
      </c>
      <c r="R59" s="27"/>
      <c r="S59" s="28"/>
      <c r="T59" s="28"/>
      <c r="U59" s="28"/>
      <c r="V59" s="28"/>
      <c r="W59" s="28"/>
      <c r="X59" s="29"/>
      <c r="Y59" s="174"/>
      <c r="Z59" s="168"/>
      <c r="AA59" s="200"/>
      <c r="AB59" s="199"/>
      <c r="AC59" s="169"/>
      <c r="AD59" s="169"/>
    </row>
    <row r="60" spans="1:30" ht="33" customHeight="1">
      <c r="A60" s="151" t="s">
        <v>264</v>
      </c>
      <c r="B60" s="120" t="s">
        <v>88</v>
      </c>
      <c r="C60" s="152" t="s">
        <v>117</v>
      </c>
      <c r="D60" s="78"/>
      <c r="E60" s="24"/>
      <c r="F60" s="24"/>
      <c r="H60" s="128">
        <v>5</v>
      </c>
      <c r="I60" s="123">
        <f>IF(H60=1,$I$10,"")</f>
      </c>
      <c r="J60" s="119">
        <f>IF(H60=2,$J$10,"")</f>
      </c>
      <c r="K60" s="119">
        <f>IF(H60=3,$K$10,"")</f>
      </c>
      <c r="L60" s="119">
        <f>IF(H60=4,$L$10,"")</f>
      </c>
      <c r="M60" s="119">
        <f>IF(H60=5,$M$10,"")</f>
        <v>0.8</v>
      </c>
      <c r="N60" s="119">
        <f>IF(H60=6,$N$10,"")</f>
      </c>
      <c r="O60" s="113">
        <f>SUM(I60:N60)*100</f>
        <v>80</v>
      </c>
      <c r="P60" s="104"/>
      <c r="R60" s="139">
        <f aca="true" t="shared" si="15" ref="R60:W60">I60</f>
      </c>
      <c r="S60" s="139">
        <f t="shared" si="15"/>
      </c>
      <c r="T60" s="139">
        <f t="shared" si="15"/>
      </c>
      <c r="U60" s="139">
        <f t="shared" si="15"/>
      </c>
      <c r="V60" s="119">
        <f t="shared" si="15"/>
        <v>0.8</v>
      </c>
      <c r="W60" s="119">
        <f t="shared" si="15"/>
      </c>
      <c r="X60" s="175">
        <f>SUM(R60:W60)*100</f>
        <v>80</v>
      </c>
      <c r="Y60" s="192">
        <f>X60</f>
        <v>80</v>
      </c>
      <c r="Z60" s="165"/>
      <c r="AA60" s="193">
        <f>X60</f>
        <v>80</v>
      </c>
      <c r="AB60" s="199"/>
      <c r="AC60" s="204"/>
      <c r="AD60" s="194"/>
    </row>
    <row r="61" spans="1:7" ht="33" customHeight="1">
      <c r="A61" s="370" t="s">
        <v>265</v>
      </c>
      <c r="B61" s="370"/>
      <c r="C61" s="85"/>
      <c r="D61" s="86"/>
      <c r="E61" s="94"/>
      <c r="F61" s="93"/>
      <c r="G61" s="9"/>
    </row>
    <row r="62" spans="1:16" ht="33" customHeight="1">
      <c r="A62" s="370" t="s">
        <v>266</v>
      </c>
      <c r="B62" s="370"/>
      <c r="C62" s="205" t="s">
        <v>116</v>
      </c>
      <c r="D62" s="206" t="s">
        <v>74</v>
      </c>
      <c r="E62" s="207" t="s">
        <v>75</v>
      </c>
      <c r="F62" s="112" t="s">
        <v>76</v>
      </c>
      <c r="G62" s="9"/>
      <c r="P62" s="121">
        <f>SUM(O63:O64)/2</f>
        <v>40</v>
      </c>
    </row>
    <row r="63" spans="1:30" ht="33" customHeight="1">
      <c r="A63" s="155" t="s">
        <v>267</v>
      </c>
      <c r="B63" s="120" t="s">
        <v>160</v>
      </c>
      <c r="C63" s="152" t="s">
        <v>140</v>
      </c>
      <c r="D63" s="78"/>
      <c r="E63" s="24"/>
      <c r="F63" s="24"/>
      <c r="H63" s="128">
        <v>1</v>
      </c>
      <c r="I63" s="118">
        <f>IF(H63=1,$I$10,"")</f>
        <v>0</v>
      </c>
      <c r="J63" s="119">
        <f>IF(H63=2,$J$10,"")</f>
      </c>
      <c r="K63" s="119">
        <f>IF(H63=3,$K$10,"")</f>
      </c>
      <c r="L63" s="119">
        <f>IF(H63=4,$L$10,"")</f>
      </c>
      <c r="M63" s="119">
        <f>IF(H63=5,$M$10,"")</f>
      </c>
      <c r="N63" s="119">
        <f>IF(H63=6,$N$10,"")</f>
      </c>
      <c r="O63" s="113">
        <f>SUM(I63:N63)*100</f>
        <v>0</v>
      </c>
      <c r="P63" s="104"/>
      <c r="Q63" s="9"/>
      <c r="R63" s="119">
        <f aca="true" t="shared" si="16" ref="R63:W64">I63</f>
        <v>0</v>
      </c>
      <c r="S63" s="119">
        <f t="shared" si="16"/>
      </c>
      <c r="T63" s="119">
        <f t="shared" si="16"/>
      </c>
      <c r="U63" s="119">
        <f t="shared" si="16"/>
      </c>
      <c r="V63" s="119">
        <f t="shared" si="16"/>
      </c>
      <c r="W63" s="119">
        <f t="shared" si="16"/>
      </c>
      <c r="X63" s="175">
        <f>SUM(R63:W63)*100</f>
        <v>0</v>
      </c>
      <c r="Y63" s="204"/>
      <c r="Z63" s="192">
        <f>X63</f>
        <v>0</v>
      </c>
      <c r="AA63" s="200"/>
      <c r="AB63" s="193">
        <f>X63</f>
        <v>0</v>
      </c>
      <c r="AC63" s="194"/>
      <c r="AD63" s="194"/>
    </row>
    <row r="64" spans="1:30" ht="33" customHeight="1">
      <c r="A64" s="151" t="s">
        <v>268</v>
      </c>
      <c r="B64" s="120" t="s">
        <v>161</v>
      </c>
      <c r="C64" s="152" t="s">
        <v>140</v>
      </c>
      <c r="D64" s="78"/>
      <c r="E64" s="24"/>
      <c r="F64" s="24"/>
      <c r="G64" s="9"/>
      <c r="H64" s="111">
        <v>5</v>
      </c>
      <c r="I64" s="118">
        <f>IF(H64=1,$I$10,"")</f>
      </c>
      <c r="J64" s="119">
        <f>IF(H64=2,$J$10,"")</f>
      </c>
      <c r="K64" s="119">
        <f>IF(H64=3,$K$10,"")</f>
      </c>
      <c r="L64" s="119">
        <f>IF(H64=4,$L$10,"")</f>
      </c>
      <c r="M64" s="119">
        <f>IF(H64=5,$M$10,"")</f>
        <v>0.8</v>
      </c>
      <c r="N64" s="119">
        <f>IF(H64=6,$N$10,"")</f>
      </c>
      <c r="O64" s="113">
        <f>SUM(I64:N64)*100</f>
        <v>80</v>
      </c>
      <c r="P64" s="104"/>
      <c r="Q64" s="9"/>
      <c r="R64" s="119">
        <f t="shared" si="16"/>
      </c>
      <c r="S64" s="119">
        <f t="shared" si="16"/>
      </c>
      <c r="T64" s="119">
        <f t="shared" si="16"/>
      </c>
      <c r="U64" s="119">
        <f t="shared" si="16"/>
      </c>
      <c r="V64" s="119">
        <f t="shared" si="16"/>
        <v>0.8</v>
      </c>
      <c r="W64" s="119">
        <f t="shared" si="16"/>
      </c>
      <c r="X64" s="175">
        <f>SUM(R64:W64)*100</f>
        <v>80</v>
      </c>
      <c r="Y64" s="204"/>
      <c r="Z64" s="192">
        <f>X64</f>
        <v>80</v>
      </c>
      <c r="AA64" s="200"/>
      <c r="AB64" s="193">
        <f>X64</f>
        <v>80</v>
      </c>
      <c r="AC64" s="194"/>
      <c r="AD64" s="194"/>
    </row>
    <row r="65" spans="1:16" ht="33" customHeight="1">
      <c r="A65" s="370" t="s">
        <v>269</v>
      </c>
      <c r="B65" s="370"/>
      <c r="C65" s="205" t="s">
        <v>116</v>
      </c>
      <c r="D65" s="206" t="s">
        <v>74</v>
      </c>
      <c r="E65" s="207" t="s">
        <v>75</v>
      </c>
      <c r="F65" s="112" t="s">
        <v>76</v>
      </c>
      <c r="G65" s="9"/>
      <c r="P65" s="121">
        <f>SUM(O66:O67)/2</f>
        <v>40</v>
      </c>
    </row>
    <row r="66" spans="1:30" ht="33" customHeight="1">
      <c r="A66" s="155" t="s">
        <v>270</v>
      </c>
      <c r="B66" s="120" t="s">
        <v>162</v>
      </c>
      <c r="C66" s="152" t="s">
        <v>140</v>
      </c>
      <c r="D66" s="78"/>
      <c r="E66" s="24"/>
      <c r="F66" s="24"/>
      <c r="H66" s="128">
        <v>1</v>
      </c>
      <c r="I66" s="118">
        <f>IF(H66=1,$I$10,"")</f>
        <v>0</v>
      </c>
      <c r="J66" s="119">
        <f>IF(H66=2,$J$10,"")</f>
      </c>
      <c r="K66" s="119">
        <f>IF(H66=3,$K$10,"")</f>
      </c>
      <c r="L66" s="119">
        <f>IF(H66=4,$L$10,"")</f>
      </c>
      <c r="M66" s="119">
        <f>IF(H66=5,$M$10,"")</f>
      </c>
      <c r="N66" s="119">
        <f>IF(H66=6,$N$10,"")</f>
      </c>
      <c r="O66" s="113">
        <f>SUM(I66:N66)*100</f>
        <v>0</v>
      </c>
      <c r="P66" s="104"/>
      <c r="Q66" s="9"/>
      <c r="R66" s="119">
        <f aca="true" t="shared" si="17" ref="R66:W67">I66</f>
        <v>0</v>
      </c>
      <c r="S66" s="119">
        <f t="shared" si="17"/>
      </c>
      <c r="T66" s="119">
        <f t="shared" si="17"/>
      </c>
      <c r="U66" s="119">
        <f t="shared" si="17"/>
      </c>
      <c r="V66" s="119">
        <f t="shared" si="17"/>
      </c>
      <c r="W66" s="119">
        <f t="shared" si="17"/>
      </c>
      <c r="X66" s="175">
        <f>SUM(R66:W66)*100</f>
        <v>0</v>
      </c>
      <c r="Y66" s="204"/>
      <c r="Z66" s="192">
        <f>X66</f>
        <v>0</v>
      </c>
      <c r="AA66" s="200"/>
      <c r="AB66" s="193">
        <f>X66</f>
        <v>0</v>
      </c>
      <c r="AC66" s="194"/>
      <c r="AD66" s="194"/>
    </row>
    <row r="67" spans="1:30" ht="33" customHeight="1">
      <c r="A67" s="151" t="s">
        <v>271</v>
      </c>
      <c r="B67" s="120" t="s">
        <v>163</v>
      </c>
      <c r="C67" s="152" t="s">
        <v>140</v>
      </c>
      <c r="D67" s="78"/>
      <c r="E67" s="24"/>
      <c r="F67" s="24"/>
      <c r="G67" s="9"/>
      <c r="H67" s="111">
        <v>5</v>
      </c>
      <c r="I67" s="118">
        <f>IF(H67=1,$I$10,"")</f>
      </c>
      <c r="J67" s="119">
        <f>IF(H67=2,$J$10,"")</f>
      </c>
      <c r="K67" s="119">
        <f>IF(H67=3,$K$10,"")</f>
      </c>
      <c r="L67" s="119">
        <f>IF(H67=4,$L$10,"")</f>
      </c>
      <c r="M67" s="119">
        <f>IF(H67=5,$M$10,"")</f>
        <v>0.8</v>
      </c>
      <c r="N67" s="119">
        <f>IF(H67=6,$N$10,"")</f>
      </c>
      <c r="O67" s="113">
        <f>SUM(I67:N67)*100</f>
        <v>80</v>
      </c>
      <c r="P67" s="104"/>
      <c r="Q67" s="9"/>
      <c r="R67" s="119">
        <f t="shared" si="17"/>
      </c>
      <c r="S67" s="119">
        <f t="shared" si="17"/>
      </c>
      <c r="T67" s="119">
        <f t="shared" si="17"/>
      </c>
      <c r="U67" s="119">
        <f t="shared" si="17"/>
      </c>
      <c r="V67" s="119">
        <f t="shared" si="17"/>
        <v>0.8</v>
      </c>
      <c r="W67" s="119">
        <f t="shared" si="17"/>
      </c>
      <c r="X67" s="175">
        <f>SUM(R67:W67)*100</f>
        <v>80</v>
      </c>
      <c r="Y67" s="204"/>
      <c r="Z67" s="192">
        <f>X67</f>
        <v>80</v>
      </c>
      <c r="AA67" s="200"/>
      <c r="AB67" s="193">
        <f>X67</f>
        <v>80</v>
      </c>
      <c r="AC67" s="194"/>
      <c r="AD67" s="194"/>
    </row>
    <row r="68" spans="1:16" ht="33" customHeight="1">
      <c r="A68" s="370" t="s">
        <v>272</v>
      </c>
      <c r="B68" s="370"/>
      <c r="C68" s="205" t="s">
        <v>116</v>
      </c>
      <c r="D68" s="206" t="s">
        <v>74</v>
      </c>
      <c r="E68" s="207" t="s">
        <v>75</v>
      </c>
      <c r="F68" s="112" t="s">
        <v>76</v>
      </c>
      <c r="G68" s="9"/>
      <c r="P68" s="121">
        <f>SUM(O69:O72)/4</f>
        <v>50</v>
      </c>
    </row>
    <row r="69" spans="1:30" ht="33" customHeight="1">
      <c r="A69" s="155" t="s">
        <v>273</v>
      </c>
      <c r="B69" s="120" t="s">
        <v>194</v>
      </c>
      <c r="C69" s="152" t="s">
        <v>141</v>
      </c>
      <c r="D69" s="78"/>
      <c r="E69" s="24"/>
      <c r="F69" s="24"/>
      <c r="G69" s="9"/>
      <c r="H69" s="128">
        <v>2</v>
      </c>
      <c r="I69" s="118">
        <f>IF(H69=1,$I$10,"")</f>
      </c>
      <c r="J69" s="119">
        <f>IF(H69=2,$J$10,"")</f>
        <v>0.2</v>
      </c>
      <c r="K69" s="119">
        <f>IF(H69=3,$K$10,"")</f>
      </c>
      <c r="L69" s="119">
        <f>IF(H69=4,$L$10,"")</f>
      </c>
      <c r="M69" s="119">
        <f>IF(H69=5,$M$10,"")</f>
      </c>
      <c r="N69" s="119">
        <f>IF(H69=6,$N$10,"")</f>
      </c>
      <c r="O69" s="113">
        <f>SUM(I69:N69)*100</f>
        <v>20</v>
      </c>
      <c r="P69" s="104"/>
      <c r="Q69" s="9"/>
      <c r="R69" s="119">
        <f aca="true" t="shared" si="18" ref="R69:W72">I69</f>
      </c>
      <c r="S69" s="119">
        <f t="shared" si="18"/>
        <v>0.2</v>
      </c>
      <c r="T69" s="119">
        <f t="shared" si="18"/>
      </c>
      <c r="U69" s="119">
        <f t="shared" si="18"/>
      </c>
      <c r="V69" s="119">
        <f t="shared" si="18"/>
      </c>
      <c r="W69" s="119">
        <f t="shared" si="18"/>
      </c>
      <c r="X69" s="175">
        <f>SUM(R69:W69)*100</f>
        <v>20</v>
      </c>
      <c r="Y69" s="204"/>
      <c r="Z69" s="192">
        <f>X69</f>
        <v>20</v>
      </c>
      <c r="AA69" s="200"/>
      <c r="AB69" s="194"/>
      <c r="AC69" s="193">
        <f>X69</f>
        <v>20</v>
      </c>
      <c r="AD69" s="194"/>
    </row>
    <row r="70" spans="1:30" ht="33" customHeight="1">
      <c r="A70" s="151" t="s">
        <v>274</v>
      </c>
      <c r="B70" s="120" t="s">
        <v>195</v>
      </c>
      <c r="C70" s="152" t="s">
        <v>141</v>
      </c>
      <c r="D70" s="78"/>
      <c r="E70" s="24"/>
      <c r="F70" s="24"/>
      <c r="G70" s="9"/>
      <c r="H70" s="126">
        <v>5</v>
      </c>
      <c r="I70" s="118">
        <f>IF(H70=1,$I$10,"")</f>
      </c>
      <c r="J70" s="119">
        <f>IF(H70=2,$J$10,"")</f>
      </c>
      <c r="K70" s="119">
        <f>IF(H70=3,$K$10,"")</f>
      </c>
      <c r="L70" s="119">
        <f>IF(H70=4,$L$10,"")</f>
      </c>
      <c r="M70" s="119">
        <f>IF(H70=5,$M$10,"")</f>
        <v>0.8</v>
      </c>
      <c r="N70" s="119">
        <f>IF(H70=6,$N$10,"")</f>
      </c>
      <c r="O70" s="113">
        <f>SUM(I70:N70)*100</f>
        <v>80</v>
      </c>
      <c r="P70" s="104"/>
      <c r="Q70" s="9"/>
      <c r="R70" s="119">
        <f t="shared" si="18"/>
      </c>
      <c r="S70" s="119">
        <f t="shared" si="18"/>
      </c>
      <c r="T70" s="119">
        <f t="shared" si="18"/>
      </c>
      <c r="U70" s="119">
        <f t="shared" si="18"/>
      </c>
      <c r="V70" s="119">
        <f t="shared" si="18"/>
        <v>0.8</v>
      </c>
      <c r="W70" s="119">
        <f t="shared" si="18"/>
      </c>
      <c r="X70" s="175">
        <f>SUM(R70:W70)*100</f>
        <v>80</v>
      </c>
      <c r="Y70" s="204"/>
      <c r="Z70" s="192">
        <f>X70</f>
        <v>80</v>
      </c>
      <c r="AA70" s="200"/>
      <c r="AB70" s="194"/>
      <c r="AC70" s="193">
        <f>X70</f>
        <v>80</v>
      </c>
      <c r="AD70" s="194"/>
    </row>
    <row r="71" spans="1:30" ht="33" customHeight="1">
      <c r="A71" s="151" t="s">
        <v>276</v>
      </c>
      <c r="B71" s="120" t="s">
        <v>196</v>
      </c>
      <c r="C71" s="152" t="s">
        <v>141</v>
      </c>
      <c r="D71" s="78"/>
      <c r="E71" s="24"/>
      <c r="F71" s="24"/>
      <c r="H71" s="111">
        <v>5</v>
      </c>
      <c r="I71" s="118">
        <f>IF(H71=1,$I$10,"")</f>
      </c>
      <c r="J71" s="119">
        <f>IF(H71=2,$J$10,"")</f>
      </c>
      <c r="K71" s="119">
        <f>IF(H71=3,$K$10,"")</f>
      </c>
      <c r="L71" s="119">
        <f>IF(H71=4,$L$10,"")</f>
      </c>
      <c r="M71" s="119">
        <f>IF(H71=5,$M$10,"")</f>
        <v>0.8</v>
      </c>
      <c r="N71" s="119">
        <f>IF(H71=6,$N$10,"")</f>
      </c>
      <c r="O71" s="113">
        <f>SUM(I71:N71)*100</f>
        <v>80</v>
      </c>
      <c r="P71" s="104"/>
      <c r="Q71" s="9"/>
      <c r="R71" s="119">
        <f t="shared" si="18"/>
      </c>
      <c r="S71" s="119">
        <f t="shared" si="18"/>
      </c>
      <c r="T71" s="119">
        <f t="shared" si="18"/>
      </c>
      <c r="U71" s="119">
        <f t="shared" si="18"/>
      </c>
      <c r="V71" s="119">
        <f t="shared" si="18"/>
        <v>0.8</v>
      </c>
      <c r="W71" s="119">
        <f t="shared" si="18"/>
      </c>
      <c r="X71" s="175">
        <f>SUM(R71:W71)*100</f>
        <v>80</v>
      </c>
      <c r="Y71" s="204"/>
      <c r="Z71" s="192">
        <f>X71</f>
        <v>80</v>
      </c>
      <c r="AA71" s="200"/>
      <c r="AB71" s="194"/>
      <c r="AC71" s="193">
        <f>X71</f>
        <v>80</v>
      </c>
      <c r="AD71" s="194"/>
    </row>
    <row r="72" spans="1:30" ht="33" customHeight="1">
      <c r="A72" s="151" t="s">
        <v>275</v>
      </c>
      <c r="B72" s="120" t="s">
        <v>193</v>
      </c>
      <c r="C72" s="152" t="s">
        <v>141</v>
      </c>
      <c r="D72" s="78"/>
      <c r="E72" s="24"/>
      <c r="F72" s="24"/>
      <c r="G72" s="9"/>
      <c r="H72" s="111">
        <v>2</v>
      </c>
      <c r="I72" s="118">
        <f>IF(H72=1,$I$10,"")</f>
      </c>
      <c r="J72" s="119">
        <f>IF(H72=2,$J$10,"")</f>
        <v>0.2</v>
      </c>
      <c r="K72" s="119">
        <f>IF(H72=3,$K$10,"")</f>
      </c>
      <c r="L72" s="119">
        <f>IF(H72=4,$L$10,"")</f>
      </c>
      <c r="M72" s="119">
        <f>IF(H72=5,$M$10,"")</f>
      </c>
      <c r="N72" s="119">
        <f>IF(H72=6,$N$10,"")</f>
      </c>
      <c r="O72" s="113">
        <f>SUM(I72:N72)*100</f>
        <v>20</v>
      </c>
      <c r="P72" s="104"/>
      <c r="Q72" s="9"/>
      <c r="R72" s="119">
        <f t="shared" si="18"/>
      </c>
      <c r="S72" s="119">
        <f t="shared" si="18"/>
        <v>0.2</v>
      </c>
      <c r="T72" s="119">
        <f t="shared" si="18"/>
      </c>
      <c r="U72" s="119">
        <f t="shared" si="18"/>
      </c>
      <c r="V72" s="119">
        <f t="shared" si="18"/>
      </c>
      <c r="W72" s="119">
        <f t="shared" si="18"/>
      </c>
      <c r="X72" s="175">
        <f>SUM(R72:W72)*100</f>
        <v>20</v>
      </c>
      <c r="Y72" s="204"/>
      <c r="Z72" s="192">
        <f>X72</f>
        <v>20</v>
      </c>
      <c r="AA72" s="200"/>
      <c r="AB72" s="194"/>
      <c r="AC72" s="193">
        <f>X72</f>
        <v>20</v>
      </c>
      <c r="AD72" s="194"/>
    </row>
    <row r="73" spans="1:16" ht="33" customHeight="1">
      <c r="A73" s="370" t="s">
        <v>277</v>
      </c>
      <c r="B73" s="370"/>
      <c r="C73" s="205" t="s">
        <v>116</v>
      </c>
      <c r="D73" s="206" t="s">
        <v>74</v>
      </c>
      <c r="E73" s="207" t="s">
        <v>75</v>
      </c>
      <c r="F73" s="112" t="s">
        <v>76</v>
      </c>
      <c r="G73" s="9"/>
      <c r="P73" s="121">
        <f>SUM(O74:O76)/3</f>
        <v>73.33333333333333</v>
      </c>
    </row>
    <row r="74" spans="1:30" ht="33" customHeight="1">
      <c r="A74" s="155" t="s">
        <v>278</v>
      </c>
      <c r="B74" s="120" t="s">
        <v>164</v>
      </c>
      <c r="C74" s="152" t="s">
        <v>140</v>
      </c>
      <c r="D74" s="78"/>
      <c r="E74" s="24"/>
      <c r="F74" s="24"/>
      <c r="G74" s="9"/>
      <c r="H74" s="128">
        <v>3</v>
      </c>
      <c r="I74" s="118">
        <f>IF(H74=1,$I$10,"")</f>
      </c>
      <c r="J74" s="119">
        <f>IF(H74=2,$J$10,"")</f>
      </c>
      <c r="K74" s="119">
        <f>IF(H74=3,$K$10,"")</f>
        <v>0.4</v>
      </c>
      <c r="L74" s="119">
        <f>IF(H74=4,$L$10,"")</f>
      </c>
      <c r="M74" s="119">
        <f>IF(H74=5,$M$10,"")</f>
      </c>
      <c r="N74" s="119">
        <f>IF(H74=6,$N$10,"")</f>
      </c>
      <c r="O74" s="113">
        <f>SUM(I74:N74)*100</f>
        <v>40</v>
      </c>
      <c r="P74" s="104"/>
      <c r="Q74" s="9"/>
      <c r="R74" s="119">
        <f aca="true" t="shared" si="19" ref="R74:W76">I74</f>
      </c>
      <c r="S74" s="119">
        <f t="shared" si="19"/>
      </c>
      <c r="T74" s="119">
        <f t="shared" si="19"/>
        <v>0.4</v>
      </c>
      <c r="U74" s="119">
        <f t="shared" si="19"/>
      </c>
      <c r="V74" s="119">
        <f t="shared" si="19"/>
      </c>
      <c r="W74" s="119">
        <f t="shared" si="19"/>
      </c>
      <c r="X74" s="175">
        <f>SUM(R74:W74)*100</f>
        <v>40</v>
      </c>
      <c r="Y74" s="204"/>
      <c r="Z74" s="192">
        <f>X74</f>
        <v>40</v>
      </c>
      <c r="AA74" s="200"/>
      <c r="AB74" s="193">
        <f>X74</f>
        <v>40</v>
      </c>
      <c r="AC74" s="194"/>
      <c r="AD74" s="194"/>
    </row>
    <row r="75" spans="1:30" ht="33" customHeight="1">
      <c r="A75" s="151" t="s">
        <v>279</v>
      </c>
      <c r="B75" s="120" t="s">
        <v>165</v>
      </c>
      <c r="C75" s="152" t="s">
        <v>140</v>
      </c>
      <c r="D75" s="78"/>
      <c r="E75" s="24"/>
      <c r="F75" s="24"/>
      <c r="H75" s="111">
        <v>6</v>
      </c>
      <c r="I75" s="118">
        <f>IF(H75=1,$I$10,"")</f>
      </c>
      <c r="J75" s="119">
        <f>IF(H75=2,$J$10,"")</f>
      </c>
      <c r="K75" s="119">
        <f>IF(H75=3,$K$10,"")</f>
      </c>
      <c r="L75" s="119">
        <f>IF(H75=4,$L$10,"")</f>
      </c>
      <c r="M75" s="119">
        <f>IF(H75=5,$M$10,"")</f>
      </c>
      <c r="N75" s="119">
        <f>IF(H75=6,$N$10,"")</f>
        <v>1</v>
      </c>
      <c r="O75" s="113">
        <f>SUM(I75:N75)*100</f>
        <v>100</v>
      </c>
      <c r="P75" s="104"/>
      <c r="Q75" s="9"/>
      <c r="R75" s="119">
        <f t="shared" si="19"/>
      </c>
      <c r="S75" s="119">
        <f t="shared" si="19"/>
      </c>
      <c r="T75" s="119">
        <f t="shared" si="19"/>
      </c>
      <c r="U75" s="119">
        <f t="shared" si="19"/>
      </c>
      <c r="V75" s="119">
        <f t="shared" si="19"/>
      </c>
      <c r="W75" s="119">
        <f t="shared" si="19"/>
        <v>1</v>
      </c>
      <c r="X75" s="175">
        <f>SUM(R75:W75)*100</f>
        <v>100</v>
      </c>
      <c r="Y75" s="204"/>
      <c r="Z75" s="192">
        <f>X75</f>
        <v>100</v>
      </c>
      <c r="AA75" s="200"/>
      <c r="AB75" s="193">
        <f>X75</f>
        <v>100</v>
      </c>
      <c r="AC75" s="194"/>
      <c r="AD75" s="194"/>
    </row>
    <row r="76" spans="1:30" ht="33" customHeight="1">
      <c r="A76" s="151" t="s">
        <v>280</v>
      </c>
      <c r="B76" s="120" t="s">
        <v>166</v>
      </c>
      <c r="C76" s="152" t="s">
        <v>140</v>
      </c>
      <c r="D76" s="78"/>
      <c r="E76" s="24"/>
      <c r="F76" s="24"/>
      <c r="G76" s="9"/>
      <c r="H76" s="111">
        <v>5</v>
      </c>
      <c r="I76" s="118">
        <f>IF(H76=1,$I$10,"")</f>
      </c>
      <c r="J76" s="119">
        <f>IF(H76=2,$J$10,"")</f>
      </c>
      <c r="K76" s="119">
        <f>IF(H76=3,$K$10,"")</f>
      </c>
      <c r="L76" s="119">
        <f>IF(H76=4,$L$10,"")</f>
      </c>
      <c r="M76" s="119">
        <f>IF(H76=5,$M$10,"")</f>
        <v>0.8</v>
      </c>
      <c r="N76" s="119">
        <f>IF(H76=6,$N$10,"")</f>
      </c>
      <c r="O76" s="113">
        <f>SUM(I76:N76)*100</f>
        <v>80</v>
      </c>
      <c r="P76" s="104"/>
      <c r="Q76" s="9"/>
      <c r="R76" s="119">
        <f t="shared" si="19"/>
      </c>
      <c r="S76" s="119">
        <f t="shared" si="19"/>
      </c>
      <c r="T76" s="119">
        <f t="shared" si="19"/>
      </c>
      <c r="U76" s="119">
        <f t="shared" si="19"/>
      </c>
      <c r="V76" s="119">
        <f t="shared" si="19"/>
        <v>0.8</v>
      </c>
      <c r="W76" s="119">
        <f t="shared" si="19"/>
      </c>
      <c r="X76" s="175">
        <f>SUM(R76:W76)*100</f>
        <v>80</v>
      </c>
      <c r="Y76" s="204"/>
      <c r="Z76" s="192">
        <f>X76</f>
        <v>80</v>
      </c>
      <c r="AA76" s="200"/>
      <c r="AB76" s="193">
        <f>X76</f>
        <v>80</v>
      </c>
      <c r="AC76" s="194"/>
      <c r="AD76" s="194"/>
    </row>
    <row r="77" spans="1:16" ht="33" customHeight="1">
      <c r="A77" s="370" t="s">
        <v>281</v>
      </c>
      <c r="B77" s="370"/>
      <c r="C77" s="205" t="s">
        <v>116</v>
      </c>
      <c r="D77" s="206" t="s">
        <v>74</v>
      </c>
      <c r="E77" s="207" t="s">
        <v>75</v>
      </c>
      <c r="F77" s="112" t="s">
        <v>76</v>
      </c>
      <c r="G77" s="9"/>
      <c r="P77" s="121">
        <f>SUM(O78:O80)/3</f>
        <v>93.33333333333333</v>
      </c>
    </row>
    <row r="78" spans="1:30" ht="33" customHeight="1">
      <c r="A78" s="155" t="s">
        <v>282</v>
      </c>
      <c r="B78" s="120" t="s">
        <v>167</v>
      </c>
      <c r="C78" s="152" t="s">
        <v>140</v>
      </c>
      <c r="D78" s="78"/>
      <c r="E78" s="24"/>
      <c r="F78" s="24"/>
      <c r="G78" s="9"/>
      <c r="H78" s="128">
        <v>6</v>
      </c>
      <c r="I78" s="118">
        <f>IF(H78=1,$I$10,"")</f>
      </c>
      <c r="J78" s="119">
        <f>IF(H78=2,$J$10,"")</f>
      </c>
      <c r="K78" s="119">
        <f>IF(H78=3,$K$10,"")</f>
      </c>
      <c r="L78" s="119">
        <f>IF(H78=4,$L$10,"")</f>
      </c>
      <c r="M78" s="119">
        <f>IF(H78=5,$M$10,"")</f>
      </c>
      <c r="N78" s="119">
        <f>IF(H78=6,$N$10,"")</f>
        <v>1</v>
      </c>
      <c r="O78" s="113">
        <f>SUM(I78:N78)*100</f>
        <v>100</v>
      </c>
      <c r="P78" s="104"/>
      <c r="Q78" s="9"/>
      <c r="R78" s="119">
        <f aca="true" t="shared" si="20" ref="R78:W80">I78</f>
      </c>
      <c r="S78" s="119">
        <f t="shared" si="20"/>
      </c>
      <c r="T78" s="119">
        <f t="shared" si="20"/>
      </c>
      <c r="U78" s="119">
        <f t="shared" si="20"/>
      </c>
      <c r="V78" s="119">
        <f t="shared" si="20"/>
      </c>
      <c r="W78" s="119">
        <f t="shared" si="20"/>
        <v>1</v>
      </c>
      <c r="X78" s="175">
        <f>SUM(R78:W78)*100</f>
        <v>100</v>
      </c>
      <c r="Y78" s="204"/>
      <c r="Z78" s="192">
        <f>X78</f>
        <v>100</v>
      </c>
      <c r="AA78" s="200"/>
      <c r="AB78" s="193">
        <f>X78</f>
        <v>100</v>
      </c>
      <c r="AC78" s="194"/>
      <c r="AD78" s="194"/>
    </row>
    <row r="79" spans="1:30" ht="33" customHeight="1">
      <c r="A79" s="151" t="s">
        <v>283</v>
      </c>
      <c r="B79" s="120" t="s">
        <v>168</v>
      </c>
      <c r="C79" s="152" t="s">
        <v>140</v>
      </c>
      <c r="D79" s="78"/>
      <c r="E79" s="24"/>
      <c r="F79" s="24"/>
      <c r="H79" s="111">
        <v>5</v>
      </c>
      <c r="I79" s="118">
        <f>IF(H79=1,$I$10,"")</f>
      </c>
      <c r="J79" s="119">
        <f>IF(H79=2,$J$10,"")</f>
      </c>
      <c r="K79" s="119">
        <f>IF(H79=3,$K$10,"")</f>
      </c>
      <c r="L79" s="119">
        <f>IF(H79=4,$L$10,"")</f>
      </c>
      <c r="M79" s="119">
        <f>IF(H79=5,$M$10,"")</f>
        <v>0.8</v>
      </c>
      <c r="N79" s="119">
        <f>IF(H79=6,$N$10,"")</f>
      </c>
      <c r="O79" s="113">
        <f>SUM(I79:N79)*100</f>
        <v>80</v>
      </c>
      <c r="P79" s="104"/>
      <c r="Q79" s="9"/>
      <c r="R79" s="119">
        <f t="shared" si="20"/>
      </c>
      <c r="S79" s="119">
        <f t="shared" si="20"/>
      </c>
      <c r="T79" s="119">
        <f t="shared" si="20"/>
      </c>
      <c r="U79" s="119">
        <f t="shared" si="20"/>
      </c>
      <c r="V79" s="119">
        <f t="shared" si="20"/>
        <v>0.8</v>
      </c>
      <c r="W79" s="119">
        <f t="shared" si="20"/>
      </c>
      <c r="X79" s="175">
        <f>SUM(R79:W79)*100</f>
        <v>80</v>
      </c>
      <c r="Y79" s="204"/>
      <c r="Z79" s="192">
        <f>X79</f>
        <v>80</v>
      </c>
      <c r="AA79" s="200"/>
      <c r="AB79" s="193">
        <f>X79</f>
        <v>80</v>
      </c>
      <c r="AC79" s="194"/>
      <c r="AD79" s="194"/>
    </row>
    <row r="80" spans="1:30" ht="43.5" customHeight="1">
      <c r="A80" s="151" t="s">
        <v>284</v>
      </c>
      <c r="B80" s="120" t="s">
        <v>169</v>
      </c>
      <c r="C80" s="152" t="s">
        <v>140</v>
      </c>
      <c r="D80" s="78"/>
      <c r="E80" s="24"/>
      <c r="F80" s="24"/>
      <c r="G80" s="9"/>
      <c r="H80" s="111">
        <v>6</v>
      </c>
      <c r="I80" s="118">
        <f>IF(H80=1,$I$10,"")</f>
      </c>
      <c r="J80" s="119">
        <f>IF(H80=2,$J$10,"")</f>
      </c>
      <c r="K80" s="119">
        <f>IF(H80=3,$K$10,"")</f>
      </c>
      <c r="L80" s="119">
        <f>IF(H80=4,$L$10,"")</f>
      </c>
      <c r="M80" s="119">
        <f>IF(H80=5,$M$10,"")</f>
      </c>
      <c r="N80" s="119">
        <f>IF(H80=6,$N$10,"")</f>
        <v>1</v>
      </c>
      <c r="O80" s="113">
        <f>SUM(I80:N80)*100</f>
        <v>100</v>
      </c>
      <c r="P80" s="104"/>
      <c r="Q80" s="9"/>
      <c r="R80" s="119">
        <f t="shared" si="20"/>
      </c>
      <c r="S80" s="119">
        <f t="shared" si="20"/>
      </c>
      <c r="T80" s="119">
        <f t="shared" si="20"/>
      </c>
      <c r="U80" s="119">
        <f t="shared" si="20"/>
      </c>
      <c r="V80" s="119">
        <f t="shared" si="20"/>
      </c>
      <c r="W80" s="119">
        <f t="shared" si="20"/>
        <v>1</v>
      </c>
      <c r="X80" s="175">
        <f>SUM(R80:W80)*100</f>
        <v>100</v>
      </c>
      <c r="Y80" s="204"/>
      <c r="Z80" s="192">
        <f>X80</f>
        <v>100</v>
      </c>
      <c r="AA80" s="200"/>
      <c r="AB80" s="193">
        <f>X80</f>
        <v>100</v>
      </c>
      <c r="AC80" s="194"/>
      <c r="AD80" s="194"/>
    </row>
    <row r="81" spans="1:16" ht="33" customHeight="1">
      <c r="A81" s="370" t="s">
        <v>285</v>
      </c>
      <c r="B81" s="370"/>
      <c r="C81" s="205" t="s">
        <v>116</v>
      </c>
      <c r="D81" s="206" t="s">
        <v>74</v>
      </c>
      <c r="E81" s="207" t="s">
        <v>75</v>
      </c>
      <c r="F81" s="112" t="s">
        <v>76</v>
      </c>
      <c r="G81" s="9"/>
      <c r="P81" s="121">
        <f>SUM(O82:O83)/2</f>
        <v>90</v>
      </c>
    </row>
    <row r="82" spans="1:30" ht="33" customHeight="1">
      <c r="A82" s="155" t="s">
        <v>286</v>
      </c>
      <c r="B82" s="120" t="s">
        <v>197</v>
      </c>
      <c r="C82" s="152" t="s">
        <v>141</v>
      </c>
      <c r="D82" s="78"/>
      <c r="E82" s="24"/>
      <c r="F82" s="24"/>
      <c r="H82" s="128">
        <v>6</v>
      </c>
      <c r="I82" s="118">
        <f>IF(H82=1,$I$10,"")</f>
      </c>
      <c r="J82" s="119">
        <f>IF(H82=2,$J$10,"")</f>
      </c>
      <c r="K82" s="119">
        <f>IF(H82=3,$K$10,"")</f>
      </c>
      <c r="L82" s="119">
        <f>IF(H82=4,$L$10,"")</f>
      </c>
      <c r="M82" s="119">
        <f>IF(H82=5,$M$10,"")</f>
      </c>
      <c r="N82" s="119">
        <f>IF(H82=6,$N$10,"")</f>
        <v>1</v>
      </c>
      <c r="O82" s="113">
        <f>SUM(I82:N82)*100</f>
        <v>100</v>
      </c>
      <c r="P82" s="104"/>
      <c r="Q82" s="9"/>
      <c r="R82" s="119">
        <f aca="true" t="shared" si="21" ref="R82:W83">I82</f>
      </c>
      <c r="S82" s="119">
        <f t="shared" si="21"/>
      </c>
      <c r="T82" s="119">
        <f t="shared" si="21"/>
      </c>
      <c r="U82" s="119">
        <f t="shared" si="21"/>
      </c>
      <c r="V82" s="119">
        <f t="shared" si="21"/>
      </c>
      <c r="W82" s="119">
        <f t="shared" si="21"/>
        <v>1</v>
      </c>
      <c r="X82" s="175">
        <f>SUM(R82:W82)*100</f>
        <v>100</v>
      </c>
      <c r="Y82" s="204"/>
      <c r="Z82" s="192">
        <f>X82</f>
        <v>100</v>
      </c>
      <c r="AA82" s="200"/>
      <c r="AB82" s="194"/>
      <c r="AC82" s="193">
        <f>X82</f>
        <v>100</v>
      </c>
      <c r="AD82" s="194"/>
    </row>
    <row r="83" spans="1:30" ht="33" customHeight="1">
      <c r="A83" s="151" t="s">
        <v>287</v>
      </c>
      <c r="B83" s="120" t="s">
        <v>198</v>
      </c>
      <c r="C83" s="152" t="s">
        <v>141</v>
      </c>
      <c r="D83" s="78"/>
      <c r="E83" s="24"/>
      <c r="F83" s="24"/>
      <c r="G83" s="9"/>
      <c r="H83" s="111">
        <v>5</v>
      </c>
      <c r="I83" s="118">
        <f>IF(H83=1,$I$10,"")</f>
      </c>
      <c r="J83" s="119">
        <f>IF(H83=2,$J$10,"")</f>
      </c>
      <c r="K83" s="119">
        <f>IF(H83=3,$K$10,"")</f>
      </c>
      <c r="L83" s="119">
        <f>IF(H83=4,$L$10,"")</f>
      </c>
      <c r="M83" s="119">
        <f>IF(H83=5,$M$10,"")</f>
        <v>0.8</v>
      </c>
      <c r="N83" s="119">
        <f>IF(H83=6,$N$10,"")</f>
      </c>
      <c r="O83" s="113">
        <f>SUM(I83:N83)*100</f>
        <v>80</v>
      </c>
      <c r="P83" s="104"/>
      <c r="Q83" s="9"/>
      <c r="R83" s="119">
        <f t="shared" si="21"/>
      </c>
      <c r="S83" s="119">
        <f t="shared" si="21"/>
      </c>
      <c r="T83" s="119">
        <f t="shared" si="21"/>
      </c>
      <c r="U83" s="119">
        <f t="shared" si="21"/>
      </c>
      <c r="V83" s="119">
        <f t="shared" si="21"/>
        <v>0.8</v>
      </c>
      <c r="W83" s="119">
        <f t="shared" si="21"/>
      </c>
      <c r="X83" s="175">
        <f>SUM(R83:W83)*100</f>
        <v>80</v>
      </c>
      <c r="Y83" s="204"/>
      <c r="Z83" s="192">
        <f>X83</f>
        <v>80</v>
      </c>
      <c r="AA83" s="200"/>
      <c r="AB83" s="194"/>
      <c r="AC83" s="193">
        <f>X83</f>
        <v>80</v>
      </c>
      <c r="AD83" s="194"/>
    </row>
    <row r="84" spans="1:16" ht="33" customHeight="1">
      <c r="A84" s="370" t="s">
        <v>288</v>
      </c>
      <c r="B84" s="370"/>
      <c r="C84" s="205" t="s">
        <v>116</v>
      </c>
      <c r="D84" s="206" t="s">
        <v>74</v>
      </c>
      <c r="E84" s="207" t="s">
        <v>75</v>
      </c>
      <c r="F84" s="112" t="s">
        <v>76</v>
      </c>
      <c r="G84" s="9"/>
      <c r="P84" s="121">
        <f>SUM(O85:O86)/2</f>
        <v>40</v>
      </c>
    </row>
    <row r="85" spans="1:30" ht="62.25" customHeight="1">
      <c r="A85" s="155" t="s">
        <v>289</v>
      </c>
      <c r="B85" s="120" t="s">
        <v>199</v>
      </c>
      <c r="C85" s="152" t="s">
        <v>141</v>
      </c>
      <c r="D85" s="78"/>
      <c r="E85" s="24"/>
      <c r="F85" s="24"/>
      <c r="H85" s="128">
        <v>1</v>
      </c>
      <c r="I85" s="118">
        <f>IF(H85=1,$I$10,"")</f>
        <v>0</v>
      </c>
      <c r="J85" s="119">
        <f>IF(H85=2,$J$10,"")</f>
      </c>
      <c r="K85" s="119">
        <f>IF(H85=3,$K$10,"")</f>
      </c>
      <c r="L85" s="119">
        <f>IF(H85=4,$L$10,"")</f>
      </c>
      <c r="M85" s="119">
        <f>IF(H85=5,$M$10,"")</f>
      </c>
      <c r="N85" s="119">
        <f>IF(H85=6,$N$10,"")</f>
      </c>
      <c r="O85" s="113">
        <f>SUM(I85:N85)*100</f>
        <v>0</v>
      </c>
      <c r="P85" s="104"/>
      <c r="Q85" s="9"/>
      <c r="R85" s="119">
        <f aca="true" t="shared" si="22" ref="R85:W86">I85</f>
        <v>0</v>
      </c>
      <c r="S85" s="119">
        <f t="shared" si="22"/>
      </c>
      <c r="T85" s="119">
        <f t="shared" si="22"/>
      </c>
      <c r="U85" s="119">
        <f t="shared" si="22"/>
      </c>
      <c r="V85" s="119">
        <f t="shared" si="22"/>
      </c>
      <c r="W85" s="119">
        <f t="shared" si="22"/>
      </c>
      <c r="X85" s="175">
        <f>SUM(R85:W85)*100</f>
        <v>0</v>
      </c>
      <c r="Y85" s="204"/>
      <c r="Z85" s="192">
        <f>X85</f>
        <v>0</v>
      </c>
      <c r="AA85" s="200"/>
      <c r="AB85" s="194"/>
      <c r="AC85" s="193">
        <f>X85</f>
        <v>0</v>
      </c>
      <c r="AD85" s="194"/>
    </row>
    <row r="86" spans="1:30" ht="63" customHeight="1">
      <c r="A86" s="151" t="s">
        <v>287</v>
      </c>
      <c r="B86" s="120" t="s">
        <v>200</v>
      </c>
      <c r="C86" s="152" t="s">
        <v>141</v>
      </c>
      <c r="D86" s="78"/>
      <c r="E86" s="24"/>
      <c r="F86" s="24"/>
      <c r="G86" s="9"/>
      <c r="H86" s="111">
        <v>5</v>
      </c>
      <c r="I86" s="118">
        <f>IF(H86=1,$I$10,"")</f>
      </c>
      <c r="J86" s="119">
        <f>IF(H86=2,$J$10,"")</f>
      </c>
      <c r="K86" s="119">
        <f>IF(H86=3,$K$10,"")</f>
      </c>
      <c r="L86" s="119">
        <f>IF(H86=4,$L$10,"")</f>
      </c>
      <c r="M86" s="119">
        <f>IF(H86=5,$M$10,"")</f>
        <v>0.8</v>
      </c>
      <c r="N86" s="119">
        <f>IF(H86=6,$N$10,"")</f>
      </c>
      <c r="O86" s="113">
        <f>SUM(I86:N86)*100</f>
        <v>80</v>
      </c>
      <c r="P86" s="104"/>
      <c r="Q86" s="9"/>
      <c r="R86" s="119">
        <f t="shared" si="22"/>
      </c>
      <c r="S86" s="119">
        <f t="shared" si="22"/>
      </c>
      <c r="T86" s="119">
        <f t="shared" si="22"/>
      </c>
      <c r="U86" s="119">
        <f t="shared" si="22"/>
      </c>
      <c r="V86" s="119">
        <f t="shared" si="22"/>
        <v>0.8</v>
      </c>
      <c r="W86" s="119">
        <f t="shared" si="22"/>
      </c>
      <c r="X86" s="175">
        <f>SUM(R86:W86)*100</f>
        <v>80</v>
      </c>
      <c r="Y86" s="204"/>
      <c r="Z86" s="192">
        <f>X86</f>
        <v>80</v>
      </c>
      <c r="AA86" s="200"/>
      <c r="AB86" s="194"/>
      <c r="AC86" s="193">
        <f>X86</f>
        <v>80</v>
      </c>
      <c r="AD86" s="194"/>
    </row>
    <row r="87" spans="1:16" ht="33" customHeight="1">
      <c r="A87" s="369" t="s">
        <v>290</v>
      </c>
      <c r="B87" s="370"/>
      <c r="C87" s="205" t="s">
        <v>116</v>
      </c>
      <c r="D87" s="206" t="s">
        <v>74</v>
      </c>
      <c r="E87" s="207" t="s">
        <v>75</v>
      </c>
      <c r="F87" s="112" t="s">
        <v>76</v>
      </c>
      <c r="P87" s="121">
        <f>SUM(O88:O88)</f>
        <v>60</v>
      </c>
    </row>
    <row r="88" spans="1:30" ht="48.75" customHeight="1">
      <c r="A88" s="151" t="s">
        <v>291</v>
      </c>
      <c r="B88" s="120" t="s">
        <v>214</v>
      </c>
      <c r="C88" s="152" t="s">
        <v>142</v>
      </c>
      <c r="D88" s="78"/>
      <c r="E88" s="24"/>
      <c r="F88" s="24"/>
      <c r="G88" s="9"/>
      <c r="H88" s="128">
        <v>4</v>
      </c>
      <c r="I88" s="118">
        <f>IF(H88=1,$I$10,"")</f>
      </c>
      <c r="J88" s="119">
        <f>IF(H88=2,$J$10,"")</f>
      </c>
      <c r="K88" s="119">
        <f>IF(H88=3,$K$10,"")</f>
      </c>
      <c r="L88" s="119">
        <f>IF(H88=4,$L$10,"")</f>
        <v>0.6</v>
      </c>
      <c r="M88" s="119">
        <f>IF(H88=5,$M$10,"")</f>
      </c>
      <c r="N88" s="119">
        <f>IF(H88=6,$N$10,"")</f>
      </c>
      <c r="O88" s="113">
        <f>SUM(I88:N88)*100</f>
        <v>60</v>
      </c>
      <c r="P88" s="104"/>
      <c r="Q88" s="9"/>
      <c r="R88" s="119">
        <f aca="true" t="shared" si="23" ref="R88:W88">I88</f>
      </c>
      <c r="S88" s="119">
        <f t="shared" si="23"/>
      </c>
      <c r="T88" s="119">
        <f t="shared" si="23"/>
      </c>
      <c r="U88" s="119">
        <f t="shared" si="23"/>
        <v>0.6</v>
      </c>
      <c r="V88" s="119">
        <f t="shared" si="23"/>
      </c>
      <c r="W88" s="119">
        <f t="shared" si="23"/>
      </c>
      <c r="X88" s="175">
        <f>SUM(R88:W88)*100</f>
        <v>60</v>
      </c>
      <c r="Y88" s="204"/>
      <c r="Z88" s="192">
        <f>X88</f>
        <v>60</v>
      </c>
      <c r="AA88" s="200"/>
      <c r="AB88" s="194"/>
      <c r="AC88" s="194"/>
      <c r="AD88" s="193">
        <f>X88</f>
        <v>60</v>
      </c>
    </row>
    <row r="89" spans="1:16" ht="33" customHeight="1">
      <c r="A89" s="370" t="s">
        <v>292</v>
      </c>
      <c r="B89" s="370"/>
      <c r="C89" s="205" t="s">
        <v>116</v>
      </c>
      <c r="D89" s="206" t="s">
        <v>74</v>
      </c>
      <c r="E89" s="207" t="s">
        <v>75</v>
      </c>
      <c r="F89" s="112" t="s">
        <v>76</v>
      </c>
      <c r="G89" s="9"/>
      <c r="P89" s="121">
        <f>SUM(O90:O92)/3</f>
        <v>86.66666666666667</v>
      </c>
    </row>
    <row r="90" spans="1:30" ht="33" customHeight="1">
      <c r="A90" s="155" t="s">
        <v>293</v>
      </c>
      <c r="B90" s="120" t="s">
        <v>201</v>
      </c>
      <c r="C90" s="152" t="s">
        <v>141</v>
      </c>
      <c r="D90" s="78"/>
      <c r="E90" s="24"/>
      <c r="F90" s="24"/>
      <c r="G90" s="9"/>
      <c r="H90" s="128">
        <v>6</v>
      </c>
      <c r="I90" s="118">
        <f>IF(H90=1,$I$10,"")</f>
      </c>
      <c r="J90" s="119">
        <f>IF(H90=2,$J$10,"")</f>
      </c>
      <c r="K90" s="119">
        <f>IF(H90=3,$K$10,"")</f>
      </c>
      <c r="L90" s="119">
        <f>IF(H90=4,$L$10,"")</f>
      </c>
      <c r="M90" s="119">
        <f>IF(H90=5,$M$10,"")</f>
      </c>
      <c r="N90" s="119">
        <f>IF(H90=6,$N$10,"")</f>
        <v>1</v>
      </c>
      <c r="O90" s="113">
        <f>SUM(I90:N90)*100</f>
        <v>100</v>
      </c>
      <c r="P90" s="104"/>
      <c r="Q90" s="9"/>
      <c r="R90" s="119">
        <f aca="true" t="shared" si="24" ref="R90:W92">I90</f>
      </c>
      <c r="S90" s="119">
        <f t="shared" si="24"/>
      </c>
      <c r="T90" s="119">
        <f t="shared" si="24"/>
      </c>
      <c r="U90" s="119">
        <f t="shared" si="24"/>
      </c>
      <c r="V90" s="119">
        <f t="shared" si="24"/>
      </c>
      <c r="W90" s="119">
        <f t="shared" si="24"/>
        <v>1</v>
      </c>
      <c r="X90" s="175">
        <f>SUM(R90:W90)*100</f>
        <v>100</v>
      </c>
      <c r="Y90" s="204"/>
      <c r="Z90" s="192">
        <f>X90</f>
        <v>100</v>
      </c>
      <c r="AA90" s="200"/>
      <c r="AB90" s="194"/>
      <c r="AC90" s="193">
        <f>X90</f>
        <v>100</v>
      </c>
      <c r="AD90" s="194"/>
    </row>
    <row r="91" spans="1:30" ht="49.5" customHeight="1">
      <c r="A91" s="151" t="s">
        <v>294</v>
      </c>
      <c r="B91" s="120" t="s">
        <v>202</v>
      </c>
      <c r="C91" s="152" t="s">
        <v>141</v>
      </c>
      <c r="D91" s="78"/>
      <c r="E91" s="24"/>
      <c r="F91" s="24"/>
      <c r="H91" s="111">
        <v>5</v>
      </c>
      <c r="I91" s="118">
        <f>IF(H91=1,$I$10,"")</f>
      </c>
      <c r="J91" s="119">
        <f>IF(H91=2,$J$10,"")</f>
      </c>
      <c r="K91" s="119">
        <f>IF(H91=3,$K$10,"")</f>
      </c>
      <c r="L91" s="119">
        <f>IF(H91=4,$L$10,"")</f>
      </c>
      <c r="M91" s="119">
        <f>IF(H91=5,$M$10,"")</f>
        <v>0.8</v>
      </c>
      <c r="N91" s="119">
        <f>IF(H91=6,$N$10,"")</f>
      </c>
      <c r="O91" s="113">
        <f>SUM(I91:N91)*100</f>
        <v>80</v>
      </c>
      <c r="P91" s="104"/>
      <c r="Q91" s="9"/>
      <c r="R91" s="119">
        <f t="shared" si="24"/>
      </c>
      <c r="S91" s="119">
        <f t="shared" si="24"/>
      </c>
      <c r="T91" s="119">
        <f t="shared" si="24"/>
      </c>
      <c r="U91" s="119">
        <f t="shared" si="24"/>
      </c>
      <c r="V91" s="119">
        <f t="shared" si="24"/>
        <v>0.8</v>
      </c>
      <c r="W91" s="119">
        <f t="shared" si="24"/>
      </c>
      <c r="X91" s="175">
        <f>SUM(R91:W91)*100</f>
        <v>80</v>
      </c>
      <c r="Y91" s="204"/>
      <c r="Z91" s="192">
        <f>X91</f>
        <v>80</v>
      </c>
      <c r="AA91" s="200"/>
      <c r="AB91" s="194"/>
      <c r="AC91" s="193">
        <f>X91</f>
        <v>80</v>
      </c>
      <c r="AD91" s="194"/>
    </row>
    <row r="92" spans="1:30" ht="33" customHeight="1">
      <c r="A92" s="151" t="s">
        <v>295</v>
      </c>
      <c r="B92" s="120" t="s">
        <v>203</v>
      </c>
      <c r="C92" s="152" t="s">
        <v>141</v>
      </c>
      <c r="D92" s="78"/>
      <c r="E92" s="24"/>
      <c r="F92" s="24"/>
      <c r="H92" s="111">
        <v>5</v>
      </c>
      <c r="I92" s="118">
        <f>IF(H92=1,$I$10,"")</f>
      </c>
      <c r="J92" s="119">
        <f>IF(H92=2,$J$10,"")</f>
      </c>
      <c r="K92" s="119">
        <f>IF(H92=3,$K$10,"")</f>
      </c>
      <c r="L92" s="119">
        <f>IF(H92=4,$L$10,"")</f>
      </c>
      <c r="M92" s="119">
        <f>IF(H92=5,$M$10,"")</f>
        <v>0.8</v>
      </c>
      <c r="N92" s="119">
        <f>IF(H92=6,$N$10,"")</f>
      </c>
      <c r="O92" s="113">
        <f>SUM(I92:N92)*100</f>
        <v>80</v>
      </c>
      <c r="P92" s="104"/>
      <c r="Q92" s="9"/>
      <c r="R92" s="119">
        <f t="shared" si="24"/>
      </c>
      <c r="S92" s="119">
        <f t="shared" si="24"/>
      </c>
      <c r="T92" s="119">
        <f t="shared" si="24"/>
      </c>
      <c r="U92" s="119">
        <f t="shared" si="24"/>
      </c>
      <c r="V92" s="119">
        <f t="shared" si="24"/>
        <v>0.8</v>
      </c>
      <c r="W92" s="119">
        <f t="shared" si="24"/>
      </c>
      <c r="X92" s="175">
        <f>SUM(R92:W92)*100</f>
        <v>80</v>
      </c>
      <c r="Y92" s="204"/>
      <c r="Z92" s="192">
        <f>X92</f>
        <v>80</v>
      </c>
      <c r="AA92" s="200"/>
      <c r="AB92" s="194"/>
      <c r="AC92" s="193">
        <f>X92</f>
        <v>80</v>
      </c>
      <c r="AD92" s="194"/>
    </row>
  </sheetData>
  <sheetProtection/>
  <mergeCells count="36">
    <mergeCell ref="B1:F1"/>
    <mergeCell ref="A89:B89"/>
    <mergeCell ref="A15:B15"/>
    <mergeCell ref="A19:B19"/>
    <mergeCell ref="A23:B23"/>
    <mergeCell ref="A26:B26"/>
    <mergeCell ref="A14:B14"/>
    <mergeCell ref="A30:B30"/>
    <mergeCell ref="A32:B32"/>
    <mergeCell ref="A36:B36"/>
    <mergeCell ref="A65:B65"/>
    <mergeCell ref="A68:B68"/>
    <mergeCell ref="A39:B39"/>
    <mergeCell ref="A73:B73"/>
    <mergeCell ref="A41:B41"/>
    <mergeCell ref="A43:B43"/>
    <mergeCell ref="A45:B45"/>
    <mergeCell ref="A48:B48"/>
    <mergeCell ref="A51:B51"/>
    <mergeCell ref="A55:B55"/>
    <mergeCell ref="Z9:Z11"/>
    <mergeCell ref="AA9:AA11"/>
    <mergeCell ref="AB9:AB11"/>
    <mergeCell ref="A59:B59"/>
    <mergeCell ref="A61:B61"/>
    <mergeCell ref="A62:B62"/>
    <mergeCell ref="AC9:AC11"/>
    <mergeCell ref="AD9:AD11"/>
    <mergeCell ref="A87:B87"/>
    <mergeCell ref="O9:O11"/>
    <mergeCell ref="P9:P11"/>
    <mergeCell ref="X9:X11"/>
    <mergeCell ref="Y9:Y11"/>
    <mergeCell ref="A77:B77"/>
    <mergeCell ref="A81:B81"/>
    <mergeCell ref="A84:B84"/>
  </mergeCells>
  <printOptions/>
  <pageMargins left="0.472440944881889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W62"/>
  <sheetViews>
    <sheetView zoomScalePageLayoutView="0" workbookViewId="0" topLeftCell="A25">
      <selection activeCell="A42" sqref="A42:E42"/>
    </sheetView>
  </sheetViews>
  <sheetFormatPr defaultColWidth="10.8515625" defaultRowHeight="12.75"/>
  <cols>
    <col min="1" max="1" width="48.421875" style="6" customWidth="1"/>
    <col min="2" max="2" width="41.28125" style="6" customWidth="1"/>
    <col min="3" max="3" width="29.57421875" style="7" customWidth="1"/>
    <col min="4" max="4" width="31.57421875" style="7" customWidth="1"/>
    <col min="5" max="5" width="21.28125" style="8" customWidth="1"/>
    <col min="6" max="6" width="58.140625" style="19" customWidth="1"/>
    <col min="7" max="7" width="36.851562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324" t="s">
        <v>360</v>
      </c>
      <c r="C1" s="324"/>
      <c r="D1" s="268"/>
      <c r="E1" s="268"/>
      <c r="F1" s="276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64" t="s">
        <v>36</v>
      </c>
      <c r="B2" s="365"/>
      <c r="C2" s="365"/>
      <c r="D2" s="365"/>
      <c r="E2" s="365"/>
      <c r="F2" s="277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25"/>
      <c r="B3" s="326"/>
      <c r="C3" s="326"/>
      <c r="D3" s="326"/>
      <c r="E3" s="327"/>
      <c r="F3" s="216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28"/>
      <c r="C4" s="329"/>
      <c r="D4" s="330"/>
      <c r="E4" s="217"/>
      <c r="F4" s="213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31"/>
      <c r="C5" s="332"/>
      <c r="D5" s="333"/>
      <c r="E5" s="218"/>
      <c r="F5" s="218"/>
      <c r="G5" s="354" t="s">
        <v>301</v>
      </c>
      <c r="H5" s="16"/>
      <c r="I5" s="355" t="s">
        <v>349</v>
      </c>
      <c r="J5" s="356"/>
      <c r="K5" s="356"/>
      <c r="L5" s="356"/>
      <c r="M5" s="356"/>
      <c r="N5" s="356"/>
      <c r="O5" s="356"/>
      <c r="P5" s="357"/>
      <c r="R5" s="242" t="s">
        <v>350</v>
      </c>
      <c r="S5" s="71"/>
      <c r="T5" s="71"/>
      <c r="U5" s="241"/>
    </row>
    <row r="6" spans="1:21" ht="22.5" customHeight="1">
      <c r="A6" s="225"/>
      <c r="B6" s="334"/>
      <c r="C6" s="335"/>
      <c r="D6" s="336"/>
      <c r="E6" s="224"/>
      <c r="F6" s="219"/>
      <c r="G6" s="354"/>
      <c r="H6" s="17"/>
      <c r="I6" s="318" t="str">
        <f>'1) Contexte'!A17</f>
        <v>1 : Nom</v>
      </c>
      <c r="J6" s="318" t="str">
        <f>'1) Contexte'!A18</f>
        <v>2 : Nom2</v>
      </c>
      <c r="K6" s="318" t="str">
        <f>'1) Contexte'!A19</f>
        <v>3 : Nom3</v>
      </c>
      <c r="L6" s="318" t="str">
        <f>'1) Contexte'!A20</f>
        <v>4: Nom4</v>
      </c>
      <c r="M6" s="318" t="str">
        <f>'1) Contexte'!A21</f>
        <v>5 : …</v>
      </c>
      <c r="N6" s="318" t="str">
        <f>'1) Contexte'!A22</f>
        <v>6 : ...</v>
      </c>
      <c r="O6" s="318" t="str">
        <f>'1) Contexte'!A23</f>
        <v>7 : ...</v>
      </c>
      <c r="P6" s="318" t="str">
        <f>'1) Contexte'!A24</f>
        <v>8 : ...</v>
      </c>
      <c r="R6" s="344" t="s">
        <v>16</v>
      </c>
      <c r="S6" s="344" t="s">
        <v>17</v>
      </c>
      <c r="T6" s="344" t="s">
        <v>18</v>
      </c>
      <c r="U6" s="342" t="s">
        <v>351</v>
      </c>
    </row>
    <row r="7" spans="1:21" s="1" customFormat="1" ht="22.5" customHeight="1">
      <c r="A7" s="348" t="s">
        <v>296</v>
      </c>
      <c r="B7" s="349"/>
      <c r="C7" s="349"/>
      <c r="D7" s="350"/>
      <c r="E7" s="340" t="s">
        <v>358</v>
      </c>
      <c r="F7" s="231"/>
      <c r="G7" s="354"/>
      <c r="H7" s="18"/>
      <c r="I7" s="318"/>
      <c r="J7" s="318"/>
      <c r="K7" s="318"/>
      <c r="L7" s="318"/>
      <c r="M7" s="318"/>
      <c r="N7" s="318"/>
      <c r="O7" s="318"/>
      <c r="P7" s="318"/>
      <c r="Q7"/>
      <c r="R7" s="343"/>
      <c r="S7" s="343"/>
      <c r="T7" s="343"/>
      <c r="U7" s="343"/>
    </row>
    <row r="8" spans="1:21" s="1" customFormat="1" ht="22.5" customHeight="1">
      <c r="A8" s="351"/>
      <c r="B8" s="352"/>
      <c r="C8" s="352"/>
      <c r="D8" s="353"/>
      <c r="E8" s="341"/>
      <c r="F8" s="232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297</v>
      </c>
      <c r="B9" s="337" t="s">
        <v>299</v>
      </c>
      <c r="C9" s="338"/>
      <c r="D9" s="339"/>
      <c r="E9" s="235">
        <f>'5) Grille évaluation chapitre'!Y13/100</f>
        <v>0.3741935483870968</v>
      </c>
      <c r="F9" s="233"/>
      <c r="G9" s="237">
        <f aca="true" t="shared" si="0" ref="G9:G34">E9</f>
        <v>0.3741935483870968</v>
      </c>
      <c r="H9" s="26"/>
      <c r="I9" s="244">
        <v>0.3096774193548387</v>
      </c>
      <c r="J9" s="244">
        <v>0.3870967741935484</v>
      </c>
      <c r="K9" s="244"/>
      <c r="L9" s="244"/>
      <c r="M9" s="244"/>
      <c r="N9" s="244"/>
      <c r="O9" s="244"/>
      <c r="P9" s="244"/>
      <c r="Q9"/>
      <c r="R9" s="243">
        <f>IF(SUM(I9:P9)=0,'5) Grille évaluation chapitre'!Y13/100,AVERAGE(I9:P9))</f>
        <v>0.34838709677419355</v>
      </c>
      <c r="S9" s="243">
        <f aca="true" t="shared" si="1" ref="S9:S34">R9+U9</f>
        <v>0.4031308475757324</v>
      </c>
      <c r="T9" s="243">
        <f aca="true" t="shared" si="2" ref="T9:T34">R9-U9</f>
        <v>0.2936433459726547</v>
      </c>
      <c r="U9" s="243">
        <f aca="true" t="shared" si="3" ref="U9:U34">IF(SUM(I9:P9)=0,0,STDEV(I9:P9))</f>
        <v>0.054743750801538885</v>
      </c>
    </row>
    <row r="10" spans="1:21" ht="19.5" customHeight="1">
      <c r="A10" s="228" t="s">
        <v>300</v>
      </c>
      <c r="B10" s="345" t="s">
        <v>140</v>
      </c>
      <c r="C10" s="346"/>
      <c r="D10" s="347"/>
      <c r="E10" s="236">
        <f>'5) Grille évaluation chapitre'!P15/100</f>
        <v>0.4</v>
      </c>
      <c r="F10" s="230"/>
      <c r="G10" s="237">
        <f t="shared" si="0"/>
        <v>0.4</v>
      </c>
      <c r="H10" s="26"/>
      <c r="I10" s="244">
        <v>0.13333333333333333</v>
      </c>
      <c r="J10" s="244">
        <v>0.4</v>
      </c>
      <c r="K10" s="244"/>
      <c r="L10" s="244"/>
      <c r="M10" s="244"/>
      <c r="N10" s="244"/>
      <c r="O10" s="244"/>
      <c r="P10" s="244"/>
      <c r="R10" s="243">
        <f>IF(SUM(I10:P10)=0,'5) Grille évaluation chapitre'!P15/100,AVERAGE(I10:P10))</f>
        <v>0.26666666666666666</v>
      </c>
      <c r="S10" s="243">
        <f t="shared" si="1"/>
        <v>0.4552284749830794</v>
      </c>
      <c r="T10" s="243">
        <f t="shared" si="2"/>
        <v>0.07810485835025391</v>
      </c>
      <c r="U10" s="243">
        <f t="shared" si="3"/>
        <v>0.18856180831641275</v>
      </c>
    </row>
    <row r="11" spans="1:21" ht="19.5" customHeight="1">
      <c r="A11" s="228" t="s">
        <v>302</v>
      </c>
      <c r="B11" s="345" t="s">
        <v>316</v>
      </c>
      <c r="C11" s="346"/>
      <c r="D11" s="347"/>
      <c r="E11" s="236">
        <f>'5) Grille évaluation chapitre'!P19/100</f>
        <v>0.26666666666666666</v>
      </c>
      <c r="F11" s="230"/>
      <c r="G11" s="237">
        <f t="shared" si="0"/>
        <v>0.26666666666666666</v>
      </c>
      <c r="H11" s="26"/>
      <c r="I11" s="244">
        <v>0.5333333333333333</v>
      </c>
      <c r="J11" s="244">
        <v>0.4</v>
      </c>
      <c r="K11" s="244"/>
      <c r="L11" s="244"/>
      <c r="M11" s="244"/>
      <c r="N11" s="244"/>
      <c r="O11" s="244"/>
      <c r="P11" s="244"/>
      <c r="R11" s="243">
        <f>IF(SUM(I11:P11)=0,'5) Grille évaluation chapitre'!P19/100,AVERAGE(I11:P11))</f>
        <v>0.4666666666666667</v>
      </c>
      <c r="S11" s="243">
        <f t="shared" si="1"/>
        <v>0.560947570824873</v>
      </c>
      <c r="T11" s="243">
        <f t="shared" si="2"/>
        <v>0.37238576250846034</v>
      </c>
      <c r="U11" s="243">
        <f t="shared" si="3"/>
        <v>0.09428090415820635</v>
      </c>
    </row>
    <row r="12" spans="1:21" s="1" customFormat="1" ht="19.5" customHeight="1">
      <c r="A12" s="228" t="s">
        <v>303</v>
      </c>
      <c r="B12" s="345" t="s">
        <v>317</v>
      </c>
      <c r="C12" s="346"/>
      <c r="D12" s="347"/>
      <c r="E12" s="236">
        <f>'5) Grille évaluation chapitre'!P23/100</f>
        <v>0.2</v>
      </c>
      <c r="F12" s="230"/>
      <c r="G12" s="237">
        <f t="shared" si="0"/>
        <v>0.2</v>
      </c>
      <c r="H12" s="26"/>
      <c r="I12" s="244">
        <v>0.1</v>
      </c>
      <c r="J12" s="244">
        <v>0.2</v>
      </c>
      <c r="K12" s="244"/>
      <c r="L12" s="244"/>
      <c r="M12" s="244"/>
      <c r="N12" s="244"/>
      <c r="O12" s="244"/>
      <c r="P12" s="244"/>
      <c r="Q12"/>
      <c r="R12" s="243">
        <f>IF(SUM(I12:P12)=0,'5) Grille évaluation chapitre'!P23/100,AVERAGE(I12:P12))</f>
        <v>0.15000000000000002</v>
      </c>
      <c r="S12" s="243">
        <f t="shared" si="1"/>
        <v>0.22071067811865475</v>
      </c>
      <c r="T12" s="243">
        <f t="shared" si="2"/>
        <v>0.07928932188134528</v>
      </c>
      <c r="U12" s="243">
        <f t="shared" si="3"/>
        <v>0.07071067811865474</v>
      </c>
    </row>
    <row r="13" spans="1:21" s="3" customFormat="1" ht="19.5" customHeight="1">
      <c r="A13" s="228" t="s">
        <v>304</v>
      </c>
      <c r="B13" s="345" t="s">
        <v>318</v>
      </c>
      <c r="C13" s="346"/>
      <c r="D13" s="347"/>
      <c r="E13" s="236">
        <f>'5) Grille évaluation chapitre'!P26/100</f>
        <v>0.2</v>
      </c>
      <c r="F13" s="230"/>
      <c r="G13" s="237">
        <f t="shared" si="0"/>
        <v>0.2</v>
      </c>
      <c r="H13" s="26"/>
      <c r="I13" s="244">
        <v>0.2</v>
      </c>
      <c r="J13" s="244">
        <v>0.2</v>
      </c>
      <c r="K13" s="244"/>
      <c r="L13" s="244"/>
      <c r="M13" s="244"/>
      <c r="N13" s="244"/>
      <c r="O13" s="244"/>
      <c r="P13" s="244"/>
      <c r="Q13"/>
      <c r="R13" s="243">
        <f>IF(SUM(I13:P13)=0,'5) Grille évaluation chapitre'!P26/100,AVERAGE(I13:P13))</f>
        <v>0.2</v>
      </c>
      <c r="S13" s="243">
        <f t="shared" si="1"/>
        <v>0.2</v>
      </c>
      <c r="T13" s="243">
        <f t="shared" si="2"/>
        <v>0.2</v>
      </c>
      <c r="U13" s="243">
        <f t="shared" si="3"/>
        <v>0</v>
      </c>
    </row>
    <row r="14" spans="1:21" ht="19.5" customHeight="1">
      <c r="A14" s="228" t="s">
        <v>305</v>
      </c>
      <c r="B14" s="345" t="s">
        <v>319</v>
      </c>
      <c r="C14" s="346"/>
      <c r="D14" s="347"/>
      <c r="E14" s="236">
        <f>'5) Grille évaluation chapitre'!P30/100</f>
        <v>0.8</v>
      </c>
      <c r="F14" s="230"/>
      <c r="G14" s="237">
        <f t="shared" si="0"/>
        <v>0.8</v>
      </c>
      <c r="H14" s="26"/>
      <c r="I14" s="244">
        <v>0.6</v>
      </c>
      <c r="J14" s="244">
        <v>0.8</v>
      </c>
      <c r="K14" s="244"/>
      <c r="L14" s="244"/>
      <c r="M14" s="244"/>
      <c r="N14" s="244"/>
      <c r="O14" s="244"/>
      <c r="P14" s="244"/>
      <c r="R14" s="243">
        <f>IF(SUM(I14:P14)=0,'5) Grille évaluation chapitre'!P30/100,AVERAGE(I14:P14))</f>
        <v>0.7</v>
      </c>
      <c r="S14" s="243">
        <f t="shared" si="1"/>
        <v>0.8414213562373098</v>
      </c>
      <c r="T14" s="243">
        <f t="shared" si="2"/>
        <v>0.5585786437626901</v>
      </c>
      <c r="U14" s="243">
        <f t="shared" si="3"/>
        <v>0.14142135623730995</v>
      </c>
    </row>
    <row r="15" spans="1:21" ht="19.5" customHeight="1">
      <c r="A15" s="228" t="s">
        <v>306</v>
      </c>
      <c r="B15" s="345" t="s">
        <v>320</v>
      </c>
      <c r="C15" s="346"/>
      <c r="D15" s="347"/>
      <c r="E15" s="236">
        <f>'5) Grille évaluation chapitre'!P32/100</f>
        <v>0.2</v>
      </c>
      <c r="F15" s="230"/>
      <c r="G15" s="237">
        <f t="shared" si="0"/>
        <v>0.2</v>
      </c>
      <c r="H15" s="26"/>
      <c r="I15" s="244">
        <v>0.2</v>
      </c>
      <c r="J15" s="244">
        <v>0.2</v>
      </c>
      <c r="K15" s="244"/>
      <c r="L15" s="244"/>
      <c r="M15" s="244"/>
      <c r="N15" s="244"/>
      <c r="O15" s="244"/>
      <c r="P15" s="244"/>
      <c r="R15" s="243">
        <f>IF(SUM(I15:P15)=0,'5) Grille évaluation chapitre'!P32/100,AVERAGE(I15:P15))</f>
        <v>0.2</v>
      </c>
      <c r="S15" s="243">
        <f t="shared" si="1"/>
        <v>0.2</v>
      </c>
      <c r="T15" s="243">
        <f t="shared" si="2"/>
        <v>0.2</v>
      </c>
      <c r="U15" s="243">
        <f t="shared" si="3"/>
        <v>0</v>
      </c>
    </row>
    <row r="16" spans="1:21" ht="19.5" customHeight="1">
      <c r="A16" s="228" t="s">
        <v>307</v>
      </c>
      <c r="B16" s="345" t="s">
        <v>321</v>
      </c>
      <c r="C16" s="346"/>
      <c r="D16" s="347"/>
      <c r="E16" s="236">
        <f>'5) Grille évaluation chapitre'!P36/100</f>
        <v>0.4</v>
      </c>
      <c r="F16" s="230"/>
      <c r="G16" s="237">
        <f t="shared" si="0"/>
        <v>0.4</v>
      </c>
      <c r="H16" s="26"/>
      <c r="I16" s="244">
        <v>0.3</v>
      </c>
      <c r="J16" s="244">
        <v>0.4</v>
      </c>
      <c r="K16" s="244"/>
      <c r="L16" s="244"/>
      <c r="M16" s="244"/>
      <c r="N16" s="244"/>
      <c r="O16" s="244"/>
      <c r="P16" s="244"/>
      <c r="R16" s="243">
        <f>IF(SUM(I16:P16)=0,'5) Grille évaluation chapitre'!P36/100,AVERAGE(I16:P16))</f>
        <v>0.35</v>
      </c>
      <c r="S16" s="243">
        <f t="shared" si="1"/>
        <v>0.4207106781186549</v>
      </c>
      <c r="T16" s="243">
        <f t="shared" si="2"/>
        <v>0.27928932188134503</v>
      </c>
      <c r="U16" s="243">
        <f t="shared" si="3"/>
        <v>0.07071067811865497</v>
      </c>
    </row>
    <row r="17" spans="1:21" ht="19.5" customHeight="1">
      <c r="A17" s="228" t="s">
        <v>308</v>
      </c>
      <c r="B17" s="345" t="s">
        <v>322</v>
      </c>
      <c r="C17" s="346"/>
      <c r="D17" s="347"/>
      <c r="E17" s="236">
        <f>'5) Grille évaluation chapitre'!P39/100</f>
        <v>1</v>
      </c>
      <c r="F17" s="230"/>
      <c r="G17" s="237">
        <f t="shared" si="0"/>
        <v>1</v>
      </c>
      <c r="H17" s="26"/>
      <c r="I17" s="244">
        <v>0.8</v>
      </c>
      <c r="J17" s="244">
        <v>1</v>
      </c>
      <c r="K17" s="244"/>
      <c r="L17" s="244"/>
      <c r="M17" s="244"/>
      <c r="N17" s="244"/>
      <c r="O17" s="244"/>
      <c r="P17" s="244"/>
      <c r="R17" s="243">
        <f>IF(SUM(I17:P17)=0,'5) Grille évaluation chapitre'!P39/100,AVERAGE(I17:P17))</f>
        <v>0.9</v>
      </c>
      <c r="S17" s="243">
        <f t="shared" si="1"/>
        <v>1.0414213562373096</v>
      </c>
      <c r="T17" s="243">
        <f t="shared" si="2"/>
        <v>0.7585786437626905</v>
      </c>
      <c r="U17" s="243">
        <f t="shared" si="3"/>
        <v>0.14142135623730956</v>
      </c>
    </row>
    <row r="18" spans="1:21" ht="19.5" customHeight="1">
      <c r="A18" s="228" t="s">
        <v>309</v>
      </c>
      <c r="B18" s="345" t="s">
        <v>323</v>
      </c>
      <c r="C18" s="346"/>
      <c r="D18" s="347"/>
      <c r="E18" s="236">
        <f>'5) Grille évaluation chapitre'!P41/100</f>
        <v>0.4</v>
      </c>
      <c r="F18" s="230"/>
      <c r="G18" s="237">
        <f t="shared" si="0"/>
        <v>0.4</v>
      </c>
      <c r="H18" s="26"/>
      <c r="I18" s="244">
        <v>0.2</v>
      </c>
      <c r="J18" s="244">
        <v>0.4</v>
      </c>
      <c r="K18" s="244"/>
      <c r="L18" s="244"/>
      <c r="M18" s="244"/>
      <c r="N18" s="244"/>
      <c r="O18" s="244"/>
      <c r="P18" s="244"/>
      <c r="R18" s="243">
        <f>IF(SUM(I18:P18)=0,'5) Grille évaluation chapitre'!P41/100,AVERAGE(I18:P18))</f>
        <v>0.30000000000000004</v>
      </c>
      <c r="S18" s="243">
        <f t="shared" si="1"/>
        <v>0.4414213562373095</v>
      </c>
      <c r="T18" s="243">
        <f t="shared" si="2"/>
        <v>0.15857864376269057</v>
      </c>
      <c r="U18" s="243">
        <f t="shared" si="3"/>
        <v>0.14142135623730948</v>
      </c>
    </row>
    <row r="19" spans="1:21" ht="19.5" customHeight="1">
      <c r="A19" s="228" t="s">
        <v>310</v>
      </c>
      <c r="B19" s="345" t="s">
        <v>324</v>
      </c>
      <c r="C19" s="346"/>
      <c r="D19" s="347"/>
      <c r="E19" s="236">
        <f>'5) Grille évaluation chapitre'!P43/100</f>
        <v>0.8</v>
      </c>
      <c r="F19" s="230"/>
      <c r="G19" s="237">
        <f t="shared" si="0"/>
        <v>0.8</v>
      </c>
      <c r="H19" s="26"/>
      <c r="I19" s="244">
        <v>0.8</v>
      </c>
      <c r="J19" s="244">
        <v>0.8</v>
      </c>
      <c r="K19" s="244"/>
      <c r="L19" s="244"/>
      <c r="M19" s="244"/>
      <c r="N19" s="244"/>
      <c r="O19" s="244"/>
      <c r="P19" s="244"/>
      <c r="R19" s="243">
        <f>IF(SUM(I19:P19)=0,'5) Grille évaluation chapitre'!P43/100,AVERAGE(I19:P19))</f>
        <v>0.8</v>
      </c>
      <c r="S19" s="243">
        <f t="shared" si="1"/>
        <v>0.8</v>
      </c>
      <c r="T19" s="243">
        <f t="shared" si="2"/>
        <v>0.8</v>
      </c>
      <c r="U19" s="243">
        <f t="shared" si="3"/>
        <v>0</v>
      </c>
    </row>
    <row r="20" spans="1:21" ht="19.5" customHeight="1">
      <c r="A20" s="228" t="s">
        <v>311</v>
      </c>
      <c r="B20" s="345" t="s">
        <v>325</v>
      </c>
      <c r="C20" s="346"/>
      <c r="D20" s="347"/>
      <c r="E20" s="236">
        <f>'5) Grille évaluation chapitre'!P45/100</f>
        <v>0.4</v>
      </c>
      <c r="F20" s="230"/>
      <c r="G20" s="237">
        <f t="shared" si="0"/>
        <v>0.4</v>
      </c>
      <c r="H20" s="26"/>
      <c r="I20" s="244">
        <v>0.3</v>
      </c>
      <c r="J20" s="244">
        <v>0.4</v>
      </c>
      <c r="K20" s="244"/>
      <c r="L20" s="244"/>
      <c r="M20" s="244"/>
      <c r="N20" s="244"/>
      <c r="O20" s="244"/>
      <c r="P20" s="244"/>
      <c r="R20" s="243">
        <f>IF(SUM(I20:P20)=0,'5) Grille évaluation chapitre'!P45/100,AVERAGE(I20:P20))</f>
        <v>0.35</v>
      </c>
      <c r="S20" s="243">
        <f t="shared" si="1"/>
        <v>0.4207106781186549</v>
      </c>
      <c r="T20" s="243">
        <f t="shared" si="2"/>
        <v>0.27928932188134503</v>
      </c>
      <c r="U20" s="243">
        <f t="shared" si="3"/>
        <v>0.07071067811865497</v>
      </c>
    </row>
    <row r="21" spans="1:21" ht="19.5" customHeight="1">
      <c r="A21" s="228" t="s">
        <v>312</v>
      </c>
      <c r="B21" s="345" t="s">
        <v>326</v>
      </c>
      <c r="C21" s="346"/>
      <c r="D21" s="347"/>
      <c r="E21" s="236">
        <f>'5) Grille évaluation chapitre'!P48/100</f>
        <v>0.5</v>
      </c>
      <c r="F21" s="230"/>
      <c r="G21" s="237">
        <f t="shared" si="0"/>
        <v>0.5</v>
      </c>
      <c r="H21" s="26"/>
      <c r="I21" s="244">
        <v>0.4</v>
      </c>
      <c r="J21" s="244">
        <v>0.5</v>
      </c>
      <c r="K21" s="244"/>
      <c r="L21" s="244"/>
      <c r="M21" s="244"/>
      <c r="N21" s="244"/>
      <c r="O21" s="244"/>
      <c r="P21" s="244"/>
      <c r="R21" s="243">
        <f>IF(SUM(I21:P21)=0,'5) Grille évaluation chapitre'!P48/100,AVERAGE(I21:P21))</f>
        <v>0.45</v>
      </c>
      <c r="S21" s="243">
        <f t="shared" si="1"/>
        <v>0.5207106781186548</v>
      </c>
      <c r="T21" s="243">
        <f t="shared" si="2"/>
        <v>0.37928932188134523</v>
      </c>
      <c r="U21" s="243">
        <f t="shared" si="3"/>
        <v>0.07071067811865478</v>
      </c>
    </row>
    <row r="22" spans="1:21" ht="19.5" customHeight="1">
      <c r="A22" s="228" t="s">
        <v>313</v>
      </c>
      <c r="B22" s="345" t="s">
        <v>327</v>
      </c>
      <c r="C22" s="346"/>
      <c r="D22" s="347"/>
      <c r="E22" s="236">
        <f>'5) Grille évaluation chapitre'!P51/100</f>
        <v>0.26666666666666666</v>
      </c>
      <c r="F22" s="230"/>
      <c r="G22" s="237">
        <f t="shared" si="0"/>
        <v>0.26666666666666666</v>
      </c>
      <c r="H22" s="26"/>
      <c r="I22" s="244">
        <v>0.13333333333333333</v>
      </c>
      <c r="J22" s="244">
        <v>0.26666666666666666</v>
      </c>
      <c r="K22" s="244"/>
      <c r="L22" s="244"/>
      <c r="M22" s="244"/>
      <c r="N22" s="244"/>
      <c r="O22" s="244"/>
      <c r="P22" s="244"/>
      <c r="R22" s="243">
        <f>IF(SUM(I22:P22)=0,'5) Grille évaluation chapitre'!P51/100,AVERAGE(I22:P22))</f>
        <v>0.2</v>
      </c>
      <c r="S22" s="243">
        <f t="shared" si="1"/>
        <v>0.2942809041582063</v>
      </c>
      <c r="T22" s="243">
        <f t="shared" si="2"/>
        <v>0.10571909584179374</v>
      </c>
      <c r="U22" s="243">
        <f t="shared" si="3"/>
        <v>0.09428090415820627</v>
      </c>
    </row>
    <row r="23" spans="1:21" ht="19.5" customHeight="1">
      <c r="A23" s="228" t="s">
        <v>314</v>
      </c>
      <c r="B23" s="345" t="s">
        <v>328</v>
      </c>
      <c r="C23" s="346"/>
      <c r="D23" s="347"/>
      <c r="E23" s="236">
        <f>'5) Grille évaluation chapitre'!P55/100</f>
        <v>0.26666666666666666</v>
      </c>
      <c r="F23" s="234"/>
      <c r="G23" s="237">
        <f t="shared" si="0"/>
        <v>0.26666666666666666</v>
      </c>
      <c r="H23" s="26"/>
      <c r="I23" s="244">
        <v>0.2</v>
      </c>
      <c r="J23" s="244">
        <v>0.26666666666666666</v>
      </c>
      <c r="K23" s="244"/>
      <c r="L23" s="244"/>
      <c r="M23" s="244"/>
      <c r="N23" s="244"/>
      <c r="O23" s="244"/>
      <c r="P23" s="244"/>
      <c r="R23" s="243">
        <f>IF(SUM(I23:P23)=0,'5) Grille évaluation chapitre'!P55/100,AVERAGE(I23:P23))</f>
        <v>0.23333333333333334</v>
      </c>
      <c r="S23" s="243">
        <f t="shared" si="1"/>
        <v>0.2804737854124365</v>
      </c>
      <c r="T23" s="243">
        <f t="shared" si="2"/>
        <v>0.18619288125423017</v>
      </c>
      <c r="U23" s="243">
        <f t="shared" si="3"/>
        <v>0.047140452079103175</v>
      </c>
    </row>
    <row r="24" spans="1:21" ht="19.5" customHeight="1">
      <c r="A24" s="228" t="s">
        <v>315</v>
      </c>
      <c r="B24" s="345" t="s">
        <v>329</v>
      </c>
      <c r="C24" s="346"/>
      <c r="D24" s="347"/>
      <c r="E24" s="236">
        <f>'5) Grille évaluation chapitre'!P59/100</f>
        <v>0.8</v>
      </c>
      <c r="F24" s="230"/>
      <c r="G24" s="237">
        <f t="shared" si="0"/>
        <v>0.8</v>
      </c>
      <c r="H24" s="26"/>
      <c r="I24" s="244">
        <v>0.8</v>
      </c>
      <c r="J24" s="244">
        <v>0.8</v>
      </c>
      <c r="K24" s="244"/>
      <c r="L24" s="244"/>
      <c r="M24" s="244"/>
      <c r="N24" s="244"/>
      <c r="O24" s="244"/>
      <c r="P24" s="244"/>
      <c r="R24" s="243">
        <f>IF(SUM(I24:P24)=0,'5) Grille évaluation chapitre'!P59/100,AVERAGE(I24:P24))</f>
        <v>0.8</v>
      </c>
      <c r="S24" s="243">
        <f t="shared" si="1"/>
        <v>0.8</v>
      </c>
      <c r="T24" s="243">
        <f t="shared" si="2"/>
        <v>0.8</v>
      </c>
      <c r="U24" s="243">
        <f t="shared" si="3"/>
        <v>0</v>
      </c>
    </row>
    <row r="25" spans="1:23" ht="57.75" customHeight="1">
      <c r="A25" s="227" t="s">
        <v>298</v>
      </c>
      <c r="B25" s="361" t="s">
        <v>330</v>
      </c>
      <c r="C25" s="362"/>
      <c r="D25" s="363"/>
      <c r="E25" s="235">
        <f>'5) Grille évaluation chapitre'!Z13/100</f>
        <v>0.6545454545454545</v>
      </c>
      <c r="F25" s="233"/>
      <c r="G25" s="237">
        <f t="shared" si="0"/>
        <v>0.6545454545454545</v>
      </c>
      <c r="H25" s="26"/>
      <c r="I25" s="244">
        <v>0.4636363636363637</v>
      </c>
      <c r="J25" s="244">
        <v>0.6545454545454545</v>
      </c>
      <c r="K25" s="244"/>
      <c r="L25" s="244"/>
      <c r="M25" s="244"/>
      <c r="N25" s="244"/>
      <c r="O25" s="244"/>
      <c r="P25" s="244"/>
      <c r="R25" s="243">
        <f>IF(SUM(I25:P25)=0,'5) Grille évaluation chapitre'!Z13/100,AVERAGE(I25:P25))</f>
        <v>0.5590909090909091</v>
      </c>
      <c r="S25" s="243">
        <f t="shared" si="1"/>
        <v>0.694084021862887</v>
      </c>
      <c r="T25" s="243">
        <f t="shared" si="2"/>
        <v>0.42409779631893124</v>
      </c>
      <c r="U25" s="243">
        <f t="shared" si="3"/>
        <v>0.13499311277197784</v>
      </c>
      <c r="V25" s="1"/>
      <c r="W25" s="1"/>
    </row>
    <row r="26" spans="1:21" ht="19.5" customHeight="1">
      <c r="A26" s="228" t="s">
        <v>331</v>
      </c>
      <c r="B26" s="345" t="s">
        <v>340</v>
      </c>
      <c r="C26" s="346"/>
      <c r="D26" s="347"/>
      <c r="E26" s="236">
        <f>'5) Grille évaluation chapitre'!P62/100</f>
        <v>0.4</v>
      </c>
      <c r="F26" s="230"/>
      <c r="G26" s="237">
        <f t="shared" si="0"/>
        <v>0.4</v>
      </c>
      <c r="H26" s="26"/>
      <c r="I26" s="244">
        <v>0.4</v>
      </c>
      <c r="J26" s="244">
        <v>0.4</v>
      </c>
      <c r="K26" s="244"/>
      <c r="L26" s="244"/>
      <c r="M26" s="244"/>
      <c r="N26" s="244"/>
      <c r="O26" s="244"/>
      <c r="P26" s="244"/>
      <c r="R26" s="243">
        <f>IF(SUM(I26:P26)=0,'5) Grille évaluation chapitre'!P62/100,AVERAGE(I26:P26))</f>
        <v>0.4</v>
      </c>
      <c r="S26" s="243">
        <f t="shared" si="1"/>
        <v>0.4</v>
      </c>
      <c r="T26" s="243">
        <f t="shared" si="2"/>
        <v>0.4</v>
      </c>
      <c r="U26" s="243">
        <f t="shared" si="3"/>
        <v>0</v>
      </c>
    </row>
    <row r="27" spans="1:21" ht="19.5" customHeight="1">
      <c r="A27" s="228" t="s">
        <v>332</v>
      </c>
      <c r="B27" s="345" t="s">
        <v>341</v>
      </c>
      <c r="C27" s="346"/>
      <c r="D27" s="347"/>
      <c r="E27" s="236">
        <f>'5) Grille évaluation chapitre'!P65/100</f>
        <v>0.4</v>
      </c>
      <c r="F27" s="230"/>
      <c r="G27" s="237">
        <f t="shared" si="0"/>
        <v>0.4</v>
      </c>
      <c r="H27" s="26"/>
      <c r="I27" s="244">
        <v>0.4</v>
      </c>
      <c r="J27" s="244">
        <v>0.4</v>
      </c>
      <c r="K27" s="244"/>
      <c r="L27" s="244"/>
      <c r="M27" s="244"/>
      <c r="N27" s="244"/>
      <c r="O27" s="244"/>
      <c r="P27" s="244"/>
      <c r="R27" s="243">
        <f>IF(SUM(I27:P27)=0,'5) Grille évaluation chapitre'!P65/100,AVERAGE(I27:P27))</f>
        <v>0.4</v>
      </c>
      <c r="S27" s="243">
        <f t="shared" si="1"/>
        <v>0.4</v>
      </c>
      <c r="T27" s="243">
        <f t="shared" si="2"/>
        <v>0.4</v>
      </c>
      <c r="U27" s="243">
        <f t="shared" si="3"/>
        <v>0</v>
      </c>
    </row>
    <row r="28" spans="1:23" ht="19.5" customHeight="1">
      <c r="A28" s="228" t="s">
        <v>333</v>
      </c>
      <c r="B28" s="345" t="s">
        <v>342</v>
      </c>
      <c r="C28" s="346"/>
      <c r="D28" s="347"/>
      <c r="E28" s="236">
        <f>'5) Grille évaluation chapitre'!P68/100</f>
        <v>0.5</v>
      </c>
      <c r="F28" s="230"/>
      <c r="G28" s="237">
        <f t="shared" si="0"/>
        <v>0.5</v>
      </c>
      <c r="H28" s="26"/>
      <c r="I28" s="244">
        <v>0.4</v>
      </c>
      <c r="J28" s="244">
        <v>0.5</v>
      </c>
      <c r="K28" s="244"/>
      <c r="L28" s="244"/>
      <c r="M28" s="244"/>
      <c r="N28" s="244"/>
      <c r="O28" s="244"/>
      <c r="P28" s="244"/>
      <c r="R28" s="243">
        <f>IF(SUM(I28:P28)=0,'5) Grille évaluation chapitre'!P68/100,AVERAGE(I28:P28))</f>
        <v>0.45</v>
      </c>
      <c r="S28" s="243">
        <f t="shared" si="1"/>
        <v>0.5207106781186548</v>
      </c>
      <c r="T28" s="243">
        <f t="shared" si="2"/>
        <v>0.37928932188134523</v>
      </c>
      <c r="U28" s="243">
        <f t="shared" si="3"/>
        <v>0.07071067811865478</v>
      </c>
      <c r="V28" s="1"/>
      <c r="W28" s="1"/>
    </row>
    <row r="29" spans="1:23" ht="19.5" customHeight="1">
      <c r="A29" s="228" t="s">
        <v>334</v>
      </c>
      <c r="B29" s="345" t="s">
        <v>343</v>
      </c>
      <c r="C29" s="346"/>
      <c r="D29" s="347"/>
      <c r="E29" s="236">
        <f>'5) Grille évaluation chapitre'!P73/100</f>
        <v>0.7333333333333333</v>
      </c>
      <c r="F29" s="230"/>
      <c r="G29" s="237">
        <f t="shared" si="0"/>
        <v>0.7333333333333333</v>
      </c>
      <c r="H29" s="26"/>
      <c r="I29" s="244">
        <v>0.5333333333333333</v>
      </c>
      <c r="J29" s="244">
        <v>0.7333333333333333</v>
      </c>
      <c r="K29" s="244"/>
      <c r="L29" s="244"/>
      <c r="M29" s="244"/>
      <c r="N29" s="244"/>
      <c r="O29" s="244"/>
      <c r="P29" s="244"/>
      <c r="R29" s="243">
        <f>IF(SUM(I29:P29)=0,'5) Grille évaluation chapitre'!P73/100,AVERAGE(I29:P29))</f>
        <v>0.6333333333333333</v>
      </c>
      <c r="S29" s="243">
        <f t="shared" si="1"/>
        <v>0.7747546895706429</v>
      </c>
      <c r="T29" s="243">
        <f t="shared" si="2"/>
        <v>0.49191197709602374</v>
      </c>
      <c r="U29" s="243">
        <f t="shared" si="3"/>
        <v>0.14142135623730956</v>
      </c>
      <c r="V29" s="3"/>
      <c r="W29" s="3"/>
    </row>
    <row r="30" spans="1:21" ht="19.5" customHeight="1">
      <c r="A30" s="228" t="s">
        <v>335</v>
      </c>
      <c r="B30" s="345" t="s">
        <v>344</v>
      </c>
      <c r="C30" s="346"/>
      <c r="D30" s="347"/>
      <c r="E30" s="236">
        <f>'5) Grille évaluation chapitre'!P77/100</f>
        <v>0.9333333333333332</v>
      </c>
      <c r="F30" s="230"/>
      <c r="G30" s="237">
        <f t="shared" si="0"/>
        <v>0.9333333333333332</v>
      </c>
      <c r="H30" s="26"/>
      <c r="I30" s="244">
        <v>0.5333333333333333</v>
      </c>
      <c r="J30" s="244">
        <v>0.9333333333333332</v>
      </c>
      <c r="K30" s="244"/>
      <c r="L30" s="244"/>
      <c r="M30" s="244"/>
      <c r="N30" s="244"/>
      <c r="O30" s="244"/>
      <c r="P30" s="244"/>
      <c r="R30" s="243">
        <f>IF(SUM(I30:P30)=0,'5) Grille évaluation chapitre'!P77/100,AVERAGE(I30:P30))</f>
        <v>0.7333333333333333</v>
      </c>
      <c r="S30" s="243">
        <f t="shared" si="1"/>
        <v>1.0161760458079523</v>
      </c>
      <c r="T30" s="243">
        <f t="shared" si="2"/>
        <v>0.45049062085871416</v>
      </c>
      <c r="U30" s="243">
        <f t="shared" si="3"/>
        <v>0.2828427124746191</v>
      </c>
    </row>
    <row r="31" spans="1:21" ht="19.5" customHeight="1">
      <c r="A31" s="228" t="s">
        <v>336</v>
      </c>
      <c r="B31" s="345" t="s">
        <v>345</v>
      </c>
      <c r="C31" s="346"/>
      <c r="D31" s="347"/>
      <c r="E31" s="236">
        <f>'5) Grille évaluation chapitre'!P81/100</f>
        <v>0.9</v>
      </c>
      <c r="F31" s="230"/>
      <c r="G31" s="237">
        <f t="shared" si="0"/>
        <v>0.9</v>
      </c>
      <c r="H31" s="26"/>
      <c r="I31" s="244">
        <v>0.4</v>
      </c>
      <c r="J31" s="244">
        <v>0.9</v>
      </c>
      <c r="K31" s="244"/>
      <c r="L31" s="244"/>
      <c r="M31" s="244"/>
      <c r="N31" s="244"/>
      <c r="O31" s="244"/>
      <c r="P31" s="244"/>
      <c r="R31" s="243">
        <f>IF(SUM(I31:P31)=0,'5) Grille évaluation chapitre'!P81/100,AVERAGE(I31:P31))</f>
        <v>0.65</v>
      </c>
      <c r="S31" s="243">
        <f t="shared" si="1"/>
        <v>1.0035533905932739</v>
      </c>
      <c r="T31" s="243">
        <f t="shared" si="2"/>
        <v>0.29644660940672624</v>
      </c>
      <c r="U31" s="243">
        <f t="shared" si="3"/>
        <v>0.3535533905932738</v>
      </c>
    </row>
    <row r="32" spans="1:21" ht="19.5" customHeight="1">
      <c r="A32" s="228" t="s">
        <v>337</v>
      </c>
      <c r="B32" s="345" t="s">
        <v>346</v>
      </c>
      <c r="C32" s="346"/>
      <c r="D32" s="347"/>
      <c r="E32" s="236">
        <f>'5) Grille évaluation chapitre'!P84/100</f>
        <v>0.4</v>
      </c>
      <c r="F32" s="230"/>
      <c r="G32" s="237">
        <f t="shared" si="0"/>
        <v>0.4</v>
      </c>
      <c r="H32" s="26"/>
      <c r="I32" s="244">
        <v>0.4</v>
      </c>
      <c r="J32" s="244">
        <v>0.4</v>
      </c>
      <c r="K32" s="244"/>
      <c r="L32" s="244"/>
      <c r="M32" s="244"/>
      <c r="N32" s="244"/>
      <c r="O32" s="244"/>
      <c r="P32" s="244"/>
      <c r="R32" s="243">
        <f>IF(SUM(I32:P32)=0,'5) Grille évaluation chapitre'!P84/100,AVERAGE(I32:P32))</f>
        <v>0.4</v>
      </c>
      <c r="S32" s="243">
        <f t="shared" si="1"/>
        <v>0.4</v>
      </c>
      <c r="T32" s="243">
        <f t="shared" si="2"/>
        <v>0.4</v>
      </c>
      <c r="U32" s="243">
        <f t="shared" si="3"/>
        <v>0</v>
      </c>
    </row>
    <row r="33" spans="1:21" ht="19.5" customHeight="1">
      <c r="A33" s="228" t="s">
        <v>338</v>
      </c>
      <c r="B33" s="345" t="s">
        <v>347</v>
      </c>
      <c r="C33" s="346"/>
      <c r="D33" s="347"/>
      <c r="E33" s="236">
        <f>'5) Grille évaluation chapitre'!P87/100</f>
        <v>0.6</v>
      </c>
      <c r="F33" s="230"/>
      <c r="G33" s="237">
        <f t="shared" si="0"/>
        <v>0.6</v>
      </c>
      <c r="H33" s="26"/>
      <c r="I33" s="244">
        <v>0.6</v>
      </c>
      <c r="J33" s="244">
        <v>0.6</v>
      </c>
      <c r="K33" s="244"/>
      <c r="L33" s="244"/>
      <c r="M33" s="244"/>
      <c r="N33" s="244"/>
      <c r="O33" s="244"/>
      <c r="P33" s="244"/>
      <c r="R33" s="243">
        <f>IF(SUM(I33:P33)=0,'5) Grille évaluation chapitre'!P87/100,AVERAGE(I33:P33))</f>
        <v>0.6</v>
      </c>
      <c r="S33" s="243">
        <f t="shared" si="1"/>
        <v>0.6</v>
      </c>
      <c r="T33" s="243">
        <f t="shared" si="2"/>
        <v>0.6</v>
      </c>
      <c r="U33" s="243">
        <f t="shared" si="3"/>
        <v>0</v>
      </c>
    </row>
    <row r="34" spans="1:21" ht="19.5" customHeight="1">
      <c r="A34" s="228" t="s">
        <v>339</v>
      </c>
      <c r="B34" s="345" t="s">
        <v>348</v>
      </c>
      <c r="C34" s="346"/>
      <c r="D34" s="347"/>
      <c r="E34" s="236">
        <f>'5) Grille évaluation chapitre'!P89/100</f>
        <v>0.8666666666666667</v>
      </c>
      <c r="F34" s="230"/>
      <c r="G34" s="237">
        <f t="shared" si="0"/>
        <v>0.8666666666666667</v>
      </c>
      <c r="H34" s="26"/>
      <c r="I34" s="244">
        <v>0.5333333333333333</v>
      </c>
      <c r="J34" s="244">
        <v>0.8666666666666667</v>
      </c>
      <c r="K34" s="244"/>
      <c r="L34" s="244"/>
      <c r="M34" s="244"/>
      <c r="N34" s="244"/>
      <c r="O34" s="244"/>
      <c r="P34" s="244"/>
      <c r="R34" s="243">
        <f>IF(SUM(I34:P34)=0,'5) Grille évaluation chapitre'!P89/100,AVERAGE(I34:P34))</f>
        <v>0.7</v>
      </c>
      <c r="S34" s="243">
        <f t="shared" si="1"/>
        <v>0.9357022603955161</v>
      </c>
      <c r="T34" s="243">
        <f t="shared" si="2"/>
        <v>0.46429773960448384</v>
      </c>
      <c r="U34" s="243">
        <f t="shared" si="3"/>
        <v>0.23570226039551612</v>
      </c>
    </row>
    <row r="35" ht="12.75"/>
    <row r="42" spans="1:21" ht="12.75">
      <c r="A42" s="325"/>
      <c r="B42" s="326"/>
      <c r="C42" s="326"/>
      <c r="D42" s="326"/>
      <c r="E42" s="327"/>
      <c r="F42" s="21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28"/>
      <c r="C43" s="329"/>
      <c r="D43" s="330"/>
      <c r="E43" s="217"/>
      <c r="F43" s="213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31"/>
      <c r="C44" s="332"/>
      <c r="D44" s="333"/>
      <c r="E44" s="218"/>
      <c r="F44" s="218"/>
      <c r="G44" s="354" t="s">
        <v>301</v>
      </c>
      <c r="H44" s="16"/>
      <c r="I44" s="355" t="s">
        <v>349</v>
      </c>
      <c r="J44" s="356"/>
      <c r="K44" s="356"/>
      <c r="L44" s="356"/>
      <c r="M44" s="356"/>
      <c r="N44" s="356"/>
      <c r="O44" s="356"/>
      <c r="P44" s="357"/>
      <c r="R44" s="242" t="s">
        <v>350</v>
      </c>
      <c r="S44" s="71"/>
      <c r="T44" s="71"/>
      <c r="U44" s="241"/>
    </row>
    <row r="45" spans="1:21" ht="15.75">
      <c r="A45" s="225"/>
      <c r="B45" s="334"/>
      <c r="C45" s="335"/>
      <c r="D45" s="336"/>
      <c r="E45" s="224"/>
      <c r="F45" s="219"/>
      <c r="G45" s="354"/>
      <c r="H45" s="17"/>
      <c r="I45" s="318" t="str">
        <f>'1) Contexte'!A17</f>
        <v>1 : Nom</v>
      </c>
      <c r="J45" s="318" t="str">
        <f>'1) Contexte'!A18</f>
        <v>2 : Nom2</v>
      </c>
      <c r="K45" s="318" t="str">
        <f>'1) Contexte'!A19</f>
        <v>3 : Nom3</v>
      </c>
      <c r="L45" s="318" t="str">
        <f>'1) Contexte'!A20</f>
        <v>4: Nom4</v>
      </c>
      <c r="M45" s="318" t="str">
        <f>'1) Contexte'!A21</f>
        <v>5 : …</v>
      </c>
      <c r="N45" s="318" t="str">
        <f>'1) Contexte'!A22</f>
        <v>6 : ...</v>
      </c>
      <c r="O45" s="318" t="str">
        <f>'1) Contexte'!A23</f>
        <v>7 : ...</v>
      </c>
      <c r="P45" s="318" t="str">
        <f>'1) Contexte'!A24</f>
        <v>8 : ...</v>
      </c>
      <c r="R45" s="344" t="s">
        <v>16</v>
      </c>
      <c r="S45" s="344" t="s">
        <v>17</v>
      </c>
      <c r="T45" s="344" t="s">
        <v>18</v>
      </c>
      <c r="U45" s="342" t="s">
        <v>351</v>
      </c>
    </row>
    <row r="46" spans="1:22" ht="15.75">
      <c r="A46" s="348" t="s">
        <v>353</v>
      </c>
      <c r="B46" s="349"/>
      <c r="C46" s="349"/>
      <c r="D46" s="350"/>
      <c r="E46" s="340" t="s">
        <v>358</v>
      </c>
      <c r="F46" s="231"/>
      <c r="G46" s="354"/>
      <c r="H46" s="18"/>
      <c r="I46" s="318"/>
      <c r="J46" s="318"/>
      <c r="K46" s="318"/>
      <c r="L46" s="318"/>
      <c r="M46" s="318"/>
      <c r="N46" s="318"/>
      <c r="O46" s="318"/>
      <c r="P46" s="318"/>
      <c r="R46" s="343"/>
      <c r="S46" s="343"/>
      <c r="T46" s="343"/>
      <c r="U46" s="343"/>
      <c r="V46" s="1"/>
    </row>
    <row r="47" spans="1:22" ht="15.75" customHeight="1">
      <c r="A47" s="351"/>
      <c r="B47" s="352"/>
      <c r="C47" s="352"/>
      <c r="D47" s="353"/>
      <c r="E47" s="341"/>
      <c r="F47" s="232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19.5" customHeight="1">
      <c r="A48" s="249" t="s">
        <v>117</v>
      </c>
      <c r="B48" s="366" t="s">
        <v>354</v>
      </c>
      <c r="C48" s="367"/>
      <c r="D48" s="368"/>
      <c r="E48" s="236">
        <f>'5) Grille évaluation chapitre'!AA13/100</f>
        <v>0.4</v>
      </c>
      <c r="F48" s="233"/>
      <c r="G48" s="237">
        <f>E48</f>
        <v>0.4</v>
      </c>
      <c r="H48" s="26"/>
      <c r="I48" s="244"/>
      <c r="J48" s="244"/>
      <c r="K48" s="244"/>
      <c r="L48" s="244"/>
      <c r="M48" s="244"/>
      <c r="N48" s="244"/>
      <c r="O48" s="244"/>
      <c r="P48" s="244"/>
      <c r="R48" s="243">
        <f>IF(SUM(I48:P48)=0,'5) Grille évaluation chapitre'!AA13/100,AVERAGE(I48:P48))</f>
        <v>0.4</v>
      </c>
      <c r="S48" s="243">
        <f>R48+U48</f>
        <v>0.4</v>
      </c>
      <c r="T48" s="243">
        <f>R48-U48</f>
        <v>0.4</v>
      </c>
      <c r="U48" s="243">
        <f>IF(SUM(I48:P48)=0,0,STDEV(I48:P48))</f>
        <v>0</v>
      </c>
      <c r="V48" s="1"/>
    </row>
    <row r="49" spans="1:21" ht="19.5" customHeight="1">
      <c r="A49" s="226" t="s">
        <v>140</v>
      </c>
      <c r="B49" s="345" t="s">
        <v>355</v>
      </c>
      <c r="C49" s="346"/>
      <c r="D49" s="347"/>
      <c r="E49" s="236">
        <f>'5) Grille évaluation chapitre'!AB13/100</f>
        <v>0.52</v>
      </c>
      <c r="F49" s="230"/>
      <c r="G49" s="237">
        <f>E49</f>
        <v>0.52</v>
      </c>
      <c r="H49" s="26"/>
      <c r="I49" s="244"/>
      <c r="J49" s="244"/>
      <c r="K49" s="244"/>
      <c r="L49" s="244"/>
      <c r="M49" s="244"/>
      <c r="N49" s="244"/>
      <c r="O49" s="244"/>
      <c r="P49" s="244"/>
      <c r="R49" s="243">
        <f>IF(SUM(I49:P49)=0,'5) Grille évaluation chapitre'!AB13/100,AVERAGE(I49:P49))</f>
        <v>0.52</v>
      </c>
      <c r="S49" s="243">
        <f>R49+U49</f>
        <v>0.52</v>
      </c>
      <c r="T49" s="243">
        <f>R49-U49</f>
        <v>0.52</v>
      </c>
      <c r="U49" s="243">
        <f>IF(SUM(I49:P49)=0,0,STDEV(I49:P49))</f>
        <v>0</v>
      </c>
    </row>
    <row r="50" spans="1:21" ht="19.5" customHeight="1">
      <c r="A50" s="226" t="s">
        <v>141</v>
      </c>
      <c r="B50" s="345" t="s">
        <v>357</v>
      </c>
      <c r="C50" s="346"/>
      <c r="D50" s="347"/>
      <c r="E50" s="236">
        <f>'5) Grille évaluation chapitre'!AC13/100</f>
        <v>0.5</v>
      </c>
      <c r="F50" s="230"/>
      <c r="G50" s="237">
        <f>E50</f>
        <v>0.5</v>
      </c>
      <c r="H50" s="26"/>
      <c r="I50" s="244"/>
      <c r="J50" s="244"/>
      <c r="K50" s="244"/>
      <c r="L50" s="244"/>
      <c r="M50" s="244"/>
      <c r="N50" s="244"/>
      <c r="O50" s="244"/>
      <c r="P50" s="244"/>
      <c r="R50" s="243">
        <f>IF(SUM(I50:P50)=0,'5) Grille évaluation chapitre'!AC13/100,AVERAGE(I50:P50))</f>
        <v>0.5</v>
      </c>
      <c r="S50" s="243">
        <f>R50+U50</f>
        <v>0.5</v>
      </c>
      <c r="T50" s="243">
        <f>R50-U50</f>
        <v>0.5</v>
      </c>
      <c r="U50" s="243">
        <f>IF(SUM(I50:P50)=0,0,STDEV(I50:P50))</f>
        <v>0</v>
      </c>
    </row>
    <row r="51" spans="1:22" ht="19.5" customHeight="1">
      <c r="A51" s="226" t="s">
        <v>142</v>
      </c>
      <c r="B51" s="345" t="s">
        <v>356</v>
      </c>
      <c r="C51" s="346"/>
      <c r="D51" s="347"/>
      <c r="E51" s="236">
        <f>'5) Grille évaluation chapitre'!AD13/100</f>
        <v>0.49090909090909096</v>
      </c>
      <c r="F51" s="230"/>
      <c r="G51" s="237">
        <f>E51</f>
        <v>0.49090909090909096</v>
      </c>
      <c r="H51" s="26"/>
      <c r="I51" s="244"/>
      <c r="J51" s="244"/>
      <c r="K51" s="244"/>
      <c r="L51" s="244"/>
      <c r="M51" s="244"/>
      <c r="N51" s="244"/>
      <c r="O51" s="244"/>
      <c r="P51" s="244"/>
      <c r="R51" s="243">
        <f>IF(SUM(I51:P51)=0,'5) Grille évaluation chapitre'!AD13/100,AVERAGE(I51:P51))</f>
        <v>0.49090909090909096</v>
      </c>
      <c r="S51" s="243">
        <f>R51+U51</f>
        <v>0.49090909090909096</v>
      </c>
      <c r="T51" s="243">
        <f>R51-U51</f>
        <v>0.49090909090909096</v>
      </c>
      <c r="U51" s="243">
        <f>IF(SUM(I51:P51)=0,0,STDEV(I51:P51))</f>
        <v>0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F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F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F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F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F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F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F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F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F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F62" s="6"/>
      <c r="G62" s="6"/>
      <c r="H62" s="6"/>
      <c r="Q62" s="6"/>
      <c r="S62" s="6"/>
      <c r="T62" s="6"/>
      <c r="U62" s="6"/>
    </row>
  </sheetData>
  <sheetProtection/>
  <mergeCells count="72">
    <mergeCell ref="B49:D49"/>
    <mergeCell ref="B50:D50"/>
    <mergeCell ref="B51:D51"/>
    <mergeCell ref="S45:S46"/>
    <mergeCell ref="T45:T46"/>
    <mergeCell ref="U45:U46"/>
    <mergeCell ref="A46:D47"/>
    <mergeCell ref="E46:E47"/>
    <mergeCell ref="B48:D48"/>
    <mergeCell ref="L45:L46"/>
    <mergeCell ref="R45:R46"/>
    <mergeCell ref="B34:D34"/>
    <mergeCell ref="A42:E42"/>
    <mergeCell ref="B43:D43"/>
    <mergeCell ref="B44:D44"/>
    <mergeCell ref="G44:G46"/>
    <mergeCell ref="B31:D31"/>
    <mergeCell ref="B32:D32"/>
    <mergeCell ref="M45:M46"/>
    <mergeCell ref="N45:N46"/>
    <mergeCell ref="O45:O46"/>
    <mergeCell ref="P45:P46"/>
    <mergeCell ref="B26:D26"/>
    <mergeCell ref="B27:D27"/>
    <mergeCell ref="I44:P44"/>
    <mergeCell ref="B45:D45"/>
    <mergeCell ref="I45:I46"/>
    <mergeCell ref="J45:J46"/>
    <mergeCell ref="K45:K46"/>
    <mergeCell ref="B28:D28"/>
    <mergeCell ref="B29:D29"/>
    <mergeCell ref="B30:D30"/>
    <mergeCell ref="B17:D17"/>
    <mergeCell ref="B18:D18"/>
    <mergeCell ref="B19:D19"/>
    <mergeCell ref="B20:D20"/>
    <mergeCell ref="B21:D21"/>
    <mergeCell ref="B33:D33"/>
    <mergeCell ref="B22:D22"/>
    <mergeCell ref="B23:D23"/>
    <mergeCell ref="B24:D24"/>
    <mergeCell ref="B25:D25"/>
    <mergeCell ref="B11:D11"/>
    <mergeCell ref="B12:D12"/>
    <mergeCell ref="B13:D13"/>
    <mergeCell ref="B14:D14"/>
    <mergeCell ref="B15:D15"/>
    <mergeCell ref="B16:D16"/>
    <mergeCell ref="B9:D9"/>
    <mergeCell ref="L6:L7"/>
    <mergeCell ref="M6:M7"/>
    <mergeCell ref="N6:N7"/>
    <mergeCell ref="O6:O7"/>
    <mergeCell ref="B10:D10"/>
    <mergeCell ref="B6:D6"/>
    <mergeCell ref="I6:I7"/>
    <mergeCell ref="I5:P5"/>
    <mergeCell ref="S6:S7"/>
    <mergeCell ref="T6:T7"/>
    <mergeCell ref="U6:U7"/>
    <mergeCell ref="A7:D8"/>
    <mergeCell ref="E7:E8"/>
    <mergeCell ref="J6:J7"/>
    <mergeCell ref="K6:K7"/>
    <mergeCell ref="P6:P7"/>
    <mergeCell ref="R6:R7"/>
    <mergeCell ref="A2:E2"/>
    <mergeCell ref="B1:C1"/>
    <mergeCell ref="A3:E3"/>
    <mergeCell ref="B4:D4"/>
    <mergeCell ref="B5:D5"/>
    <mergeCell ref="G5:G7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T59"/>
  <sheetViews>
    <sheetView showRowColHeaders="0" view="pageLayout" zoomScale="60" zoomScaleNormal="75" zoomScalePageLayoutView="60" workbookViewId="0" topLeftCell="A1">
      <selection activeCell="I49" sqref="I49"/>
    </sheetView>
  </sheetViews>
  <sheetFormatPr defaultColWidth="8.140625" defaultRowHeight="12.75"/>
  <cols>
    <col min="1" max="3" width="8.140625" style="0" customWidth="1"/>
    <col min="4" max="4" width="10.140625" style="0" customWidth="1"/>
    <col min="5" max="6" width="8.140625" style="0" customWidth="1"/>
    <col min="7" max="7" width="13.57421875" style="0" customWidth="1"/>
    <col min="8" max="8" width="11.57421875" style="0" bestFit="1" customWidth="1"/>
    <col min="9" max="9" width="8.140625" style="0" customWidth="1"/>
    <col min="10" max="10" width="9.57421875" style="0" customWidth="1"/>
    <col min="11" max="11" width="8.140625" style="0" customWidth="1"/>
    <col min="12" max="12" width="10.7109375" style="0" customWidth="1"/>
    <col min="13" max="16" width="8.140625" style="0" customWidth="1"/>
    <col min="17" max="17" width="7.8515625" style="0" customWidth="1"/>
    <col min="18" max="18" width="6.140625" style="0" customWidth="1"/>
    <col min="19" max="19" width="15.00390625" style="0" customWidth="1"/>
  </cols>
  <sheetData>
    <row r="1" spans="1:19" ht="20.25" customHeight="1">
      <c r="A1" s="376" t="s">
        <v>368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20" ht="24.75" customHeight="1">
      <c r="A2" s="279"/>
      <c r="B2" s="279"/>
      <c r="C2" s="279"/>
      <c r="D2" s="279"/>
      <c r="E2" s="279"/>
      <c r="F2" s="279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79"/>
      <c r="T2" s="281"/>
    </row>
    <row r="3" spans="1:20" ht="15.75" customHeight="1">
      <c r="A3" s="279"/>
      <c r="B3" s="279"/>
      <c r="C3" s="279"/>
      <c r="D3" s="279"/>
      <c r="E3" s="279"/>
      <c r="F3" s="279"/>
      <c r="G3" s="279"/>
      <c r="H3" s="280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81"/>
    </row>
    <row r="4" spans="1:20" ht="15.75" customHeight="1">
      <c r="A4" s="279"/>
      <c r="B4" s="279"/>
      <c r="C4" s="279"/>
      <c r="D4" s="279"/>
      <c r="E4" s="279"/>
      <c r="F4" s="279"/>
      <c r="G4" s="279"/>
      <c r="H4" s="280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81"/>
    </row>
    <row r="5" spans="1:20" ht="15.75" customHeight="1">
      <c r="A5" s="279"/>
      <c r="B5" s="279"/>
      <c r="C5" s="279"/>
      <c r="D5" s="279"/>
      <c r="E5" s="279"/>
      <c r="F5" s="279"/>
      <c r="G5" s="279"/>
      <c r="H5" s="280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81"/>
    </row>
    <row r="6" spans="1:20" ht="15.75" customHeight="1">
      <c r="A6" s="279"/>
      <c r="B6" s="279"/>
      <c r="C6" s="279"/>
      <c r="D6" s="279"/>
      <c r="E6" s="279"/>
      <c r="F6" s="279"/>
      <c r="G6" s="279"/>
      <c r="H6" s="280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1"/>
    </row>
    <row r="7" spans="1:20" ht="15.75" customHeight="1">
      <c r="A7" s="279"/>
      <c r="B7" s="279"/>
      <c r="C7" s="279"/>
      <c r="D7" s="279"/>
      <c r="E7" s="279"/>
      <c r="F7" s="279"/>
      <c r="G7" s="279"/>
      <c r="H7" s="282" t="s">
        <v>370</v>
      </c>
      <c r="I7" s="377" t="s">
        <v>367</v>
      </c>
      <c r="J7" s="377"/>
      <c r="K7" s="377"/>
      <c r="L7" s="377"/>
      <c r="M7" s="279"/>
      <c r="N7" s="279"/>
      <c r="O7" s="279"/>
      <c r="P7" s="279"/>
      <c r="Q7" s="279"/>
      <c r="R7" s="279"/>
      <c r="S7" s="279"/>
      <c r="T7" s="281"/>
    </row>
    <row r="8" spans="1:20" ht="15.75" customHeight="1">
      <c r="A8" s="279"/>
      <c r="B8" s="279"/>
      <c r="C8" s="279"/>
      <c r="D8" s="279"/>
      <c r="E8" s="279"/>
      <c r="F8" s="279"/>
      <c r="G8" s="279"/>
      <c r="H8" s="283">
        <v>40473</v>
      </c>
      <c r="I8" s="378" t="str">
        <f>'1) Contexte'!A17</f>
        <v>1 : Nom</v>
      </c>
      <c r="J8" s="378"/>
      <c r="K8" s="378"/>
      <c r="L8" s="378"/>
      <c r="M8" s="279"/>
      <c r="N8" s="279"/>
      <c r="O8" s="279"/>
      <c r="P8" s="279"/>
      <c r="Q8" s="279"/>
      <c r="R8" s="279"/>
      <c r="S8" s="279"/>
      <c r="T8" s="281"/>
    </row>
    <row r="9" spans="1:20" ht="14.25" customHeight="1">
      <c r="A9" s="279"/>
      <c r="B9" s="279"/>
      <c r="C9" s="279"/>
      <c r="D9" s="279"/>
      <c r="E9" s="279"/>
      <c r="F9" s="279"/>
      <c r="G9" s="279"/>
      <c r="H9" s="283">
        <v>40473</v>
      </c>
      <c r="I9" s="378" t="str">
        <f>'1) Contexte'!A18</f>
        <v>2 : Nom2</v>
      </c>
      <c r="J9" s="378"/>
      <c r="K9" s="378"/>
      <c r="L9" s="378"/>
      <c r="M9" s="279"/>
      <c r="N9" s="279"/>
      <c r="O9" s="279"/>
      <c r="P9" s="279"/>
      <c r="Q9" s="279"/>
      <c r="R9" s="279"/>
      <c r="S9" s="279"/>
      <c r="T9" s="281"/>
    </row>
    <row r="10" spans="1:20" ht="14.25" customHeight="1">
      <c r="A10" s="279"/>
      <c r="B10" s="279"/>
      <c r="C10" s="279"/>
      <c r="D10" s="279"/>
      <c r="E10" s="279"/>
      <c r="F10" s="279"/>
      <c r="G10" s="279"/>
      <c r="H10" s="283">
        <v>40473</v>
      </c>
      <c r="I10" s="378" t="str">
        <f>'1) Contexte'!A19</f>
        <v>3 : Nom3</v>
      </c>
      <c r="J10" s="378"/>
      <c r="K10" s="378"/>
      <c r="L10" s="378"/>
      <c r="M10" s="279"/>
      <c r="N10" s="279"/>
      <c r="O10" s="279"/>
      <c r="P10" s="279"/>
      <c r="Q10" s="279"/>
      <c r="R10" s="279"/>
      <c r="S10" s="279"/>
      <c r="T10" s="281"/>
    </row>
    <row r="11" spans="1:20" ht="12.75" customHeight="1">
      <c r="A11" s="279"/>
      <c r="B11" s="279"/>
      <c r="C11" s="279"/>
      <c r="D11" s="279"/>
      <c r="E11" s="279"/>
      <c r="F11" s="279"/>
      <c r="G11" s="279"/>
      <c r="H11" s="283">
        <v>40473</v>
      </c>
      <c r="I11" s="378" t="str">
        <f>'1) Contexte'!A20</f>
        <v>4: Nom4</v>
      </c>
      <c r="J11" s="378"/>
      <c r="K11" s="378"/>
      <c r="L11" s="378"/>
      <c r="M11" s="279"/>
      <c r="N11" s="279"/>
      <c r="O11" s="279"/>
      <c r="P11" s="279"/>
      <c r="Q11" s="279"/>
      <c r="R11" s="279"/>
      <c r="S11" s="279"/>
      <c r="T11" s="281"/>
    </row>
    <row r="12" spans="1:20" ht="35.25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81"/>
    </row>
    <row r="13" spans="1:20" ht="12.7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1"/>
    </row>
    <row r="14" spans="1:20" ht="12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81"/>
    </row>
    <row r="15" spans="1:20" ht="12.75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81"/>
    </row>
    <row r="16" spans="1:20" ht="12.7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81"/>
    </row>
    <row r="17" spans="1:20" ht="12.75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81"/>
    </row>
    <row r="18" spans="1:20" ht="12.75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81"/>
    </row>
    <row r="19" spans="1:20" ht="12.7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81"/>
    </row>
    <row r="20" spans="1:20" ht="12.75">
      <c r="A20" s="375" t="s">
        <v>369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281"/>
    </row>
    <row r="21" spans="1:20" ht="12.7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81"/>
    </row>
    <row r="22" spans="1:20" ht="12.75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81"/>
    </row>
    <row r="23" spans="1:20" ht="12.75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81"/>
    </row>
    <row r="24" spans="1:20" ht="12.75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81"/>
    </row>
    <row r="25" spans="1:20" ht="12.7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1"/>
    </row>
    <row r="26" spans="1:20" ht="12.75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81"/>
    </row>
    <row r="27" spans="1:20" ht="12.75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81"/>
    </row>
    <row r="28" spans="1:20" ht="12.75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81"/>
    </row>
    <row r="29" spans="1:20" ht="12.7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81"/>
    </row>
    <row r="30" spans="1:20" ht="12.75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81"/>
    </row>
    <row r="31" spans="1:20" ht="12.75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81"/>
    </row>
    <row r="32" spans="1:20" ht="12.7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81"/>
    </row>
    <row r="33" spans="1:20" ht="12.7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81"/>
    </row>
    <row r="34" spans="1:20" ht="12.7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81"/>
    </row>
    <row r="35" spans="1:20" ht="12.75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81"/>
    </row>
    <row r="36" spans="1:20" ht="12.75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81"/>
    </row>
    <row r="37" spans="1:20" ht="12.75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81"/>
    </row>
    <row r="38" spans="1:20" ht="12.75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81"/>
    </row>
    <row r="39" spans="1:20" ht="12.75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81"/>
    </row>
    <row r="40" spans="1:20" ht="12.75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81"/>
    </row>
    <row r="41" spans="1:20" ht="12.75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81"/>
    </row>
    <row r="42" spans="1:20" ht="12.75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81"/>
    </row>
    <row r="43" spans="1:20" ht="12.75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81"/>
    </row>
    <row r="44" spans="1:20" ht="12.75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81"/>
    </row>
    <row r="45" spans="1:20" ht="12.75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81"/>
    </row>
    <row r="46" spans="1:20" ht="12.75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81"/>
    </row>
    <row r="47" spans="1:20" ht="12.75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81"/>
    </row>
    <row r="48" spans="1:20" ht="12.75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81"/>
    </row>
    <row r="49" spans="6:10" ht="12.75">
      <c r="F49" s="75"/>
      <c r="G49" s="76"/>
      <c r="H49" s="76"/>
      <c r="I49" s="76"/>
      <c r="J49" s="76"/>
    </row>
    <row r="50" spans="6:10" ht="12.75">
      <c r="F50" s="75"/>
      <c r="G50" s="278"/>
      <c r="H50" s="76"/>
      <c r="I50" s="76"/>
      <c r="J50" s="76"/>
    </row>
    <row r="51" spans="6:10" ht="12.75">
      <c r="F51" s="75"/>
      <c r="G51" s="278"/>
      <c r="H51" s="76"/>
      <c r="I51" s="76"/>
      <c r="J51" s="76"/>
    </row>
    <row r="52" spans="6:10" ht="15.75" hidden="1">
      <c r="F52" s="82"/>
      <c r="G52" s="221" t="s">
        <v>374</v>
      </c>
      <c r="H52" s="221"/>
      <c r="I52" s="221"/>
      <c r="J52" s="221"/>
    </row>
    <row r="53" spans="6:10" ht="20.25" hidden="1">
      <c r="F53" s="92"/>
      <c r="G53" s="222" t="s">
        <v>375</v>
      </c>
      <c r="H53" s="222"/>
      <c r="I53" s="222"/>
      <c r="J53" s="222"/>
    </row>
    <row r="54" spans="6:10" ht="15.75" hidden="1">
      <c r="F54" s="88"/>
      <c r="G54" s="222" t="s">
        <v>376</v>
      </c>
      <c r="H54" s="222"/>
      <c r="I54" s="222"/>
      <c r="J54" s="222"/>
    </row>
    <row r="55" ht="15" hidden="1">
      <c r="G55" s="222" t="s">
        <v>377</v>
      </c>
    </row>
    <row r="56" ht="15" hidden="1">
      <c r="G56" s="222" t="s">
        <v>378</v>
      </c>
    </row>
    <row r="57" ht="15" hidden="1">
      <c r="G57" s="222" t="s">
        <v>379</v>
      </c>
    </row>
    <row r="58" ht="15" hidden="1">
      <c r="G58" s="222" t="s">
        <v>380</v>
      </c>
    </row>
    <row r="59" ht="15" hidden="1">
      <c r="G59" s="222" t="s">
        <v>381</v>
      </c>
    </row>
  </sheetData>
  <sheetProtection/>
  <mergeCells count="7">
    <mergeCell ref="A20:S20"/>
    <mergeCell ref="A1:S1"/>
    <mergeCell ref="I7:L7"/>
    <mergeCell ref="I8:L8"/>
    <mergeCell ref="I9:L9"/>
    <mergeCell ref="I10:L10"/>
    <mergeCell ref="I11:L11"/>
  </mergeCells>
  <printOptions/>
  <pageMargins left="0" right="0.03937007874015748" top="0" bottom="0" header="0" footer="0"/>
  <pageSetup fitToHeight="1" fitToWidth="1" horizontalDpi="600" verticalDpi="600" orientation="landscape" pageOrder="overThenDown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P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30" t="s">
        <v>34</v>
      </c>
      <c r="B1" s="324" t="s">
        <v>121</v>
      </c>
      <c r="C1" s="324"/>
      <c r="D1" s="324"/>
      <c r="E1" s="324"/>
      <c r="F1" s="324"/>
      <c r="G1" s="33"/>
      <c r="M1" s="5"/>
      <c r="N1" s="5"/>
      <c r="O1" s="5"/>
      <c r="P1" s="5"/>
    </row>
    <row r="2" spans="1:16" s="6" customFormat="1" ht="30.75" customHeight="1">
      <c r="A2" s="385" t="s">
        <v>36</v>
      </c>
      <c r="B2" s="386"/>
      <c r="C2" s="386"/>
      <c r="D2" s="386"/>
      <c r="E2" s="386"/>
      <c r="F2" s="386"/>
      <c r="G2" s="387"/>
      <c r="M2" s="5"/>
      <c r="N2" s="5"/>
      <c r="O2" s="5"/>
      <c r="P2" s="5"/>
    </row>
    <row r="3" spans="1:16" s="6" customFormat="1" ht="18.75" customHeight="1">
      <c r="A3" s="301" t="s">
        <v>41</v>
      </c>
      <c r="B3" s="302"/>
      <c r="C3" s="302"/>
      <c r="D3" s="302"/>
      <c r="E3" s="302"/>
      <c r="F3" s="302"/>
      <c r="G3" s="303"/>
      <c r="M3" s="5"/>
      <c r="N3" s="5"/>
      <c r="O3" s="5"/>
      <c r="P3" s="5"/>
    </row>
    <row r="4" spans="1:7" ht="27" customHeight="1">
      <c r="A4" s="388" t="s">
        <v>122</v>
      </c>
      <c r="B4" s="389"/>
      <c r="C4" s="389"/>
      <c r="D4" s="389"/>
      <c r="E4" s="389"/>
      <c r="F4" s="389"/>
      <c r="G4" s="389"/>
    </row>
    <row r="5" spans="1:7" ht="15" customHeight="1">
      <c r="A5" s="178" t="s">
        <v>123</v>
      </c>
      <c r="B5" s="179" t="s">
        <v>128</v>
      </c>
      <c r="C5" s="49"/>
      <c r="D5" s="49"/>
      <c r="E5" s="49"/>
      <c r="F5" s="49"/>
      <c r="G5" s="50"/>
    </row>
    <row r="6" spans="1:7" ht="15" customHeight="1">
      <c r="A6" s="180"/>
      <c r="B6" s="382" t="s">
        <v>124</v>
      </c>
      <c r="C6" s="383"/>
      <c r="D6" s="383"/>
      <c r="E6" s="383"/>
      <c r="F6" s="383"/>
      <c r="G6" s="384"/>
    </row>
    <row r="7" spans="1:7" ht="15" customHeight="1">
      <c r="A7" s="180"/>
      <c r="B7" s="181" t="s">
        <v>129</v>
      </c>
      <c r="C7" s="49"/>
      <c r="D7" s="49"/>
      <c r="E7" s="49"/>
      <c r="F7" s="49"/>
      <c r="G7" s="50"/>
    </row>
    <row r="8" spans="1:7" ht="15" customHeight="1">
      <c r="A8" s="180"/>
      <c r="B8" s="382" t="s">
        <v>124</v>
      </c>
      <c r="C8" s="383"/>
      <c r="D8" s="383"/>
      <c r="E8" s="383"/>
      <c r="F8" s="383"/>
      <c r="G8" s="384"/>
    </row>
    <row r="9" spans="1:7" ht="15" customHeight="1">
      <c r="A9" s="182"/>
      <c r="B9" s="49" t="s">
        <v>130</v>
      </c>
      <c r="C9" s="49"/>
      <c r="D9" s="49"/>
      <c r="E9" s="49"/>
      <c r="F9" s="49"/>
      <c r="G9" s="50"/>
    </row>
    <row r="10" spans="1:7" ht="15" customHeight="1">
      <c r="A10" s="183"/>
      <c r="B10" s="383" t="s">
        <v>124</v>
      </c>
      <c r="C10" s="383"/>
      <c r="D10" s="383"/>
      <c r="E10" s="383"/>
      <c r="F10" s="383"/>
      <c r="G10" s="384"/>
    </row>
    <row r="11" spans="1:7" ht="15" customHeight="1">
      <c r="A11" s="178" t="s">
        <v>125</v>
      </c>
      <c r="B11" s="181" t="s">
        <v>131</v>
      </c>
      <c r="C11" s="49"/>
      <c r="D11" s="49"/>
      <c r="E11" s="49"/>
      <c r="F11" s="49"/>
      <c r="G11" s="50"/>
    </row>
    <row r="12" spans="1:7" ht="15" customHeight="1">
      <c r="A12" s="180"/>
      <c r="B12" s="382" t="s">
        <v>127</v>
      </c>
      <c r="C12" s="383"/>
      <c r="D12" s="383"/>
      <c r="E12" s="383"/>
      <c r="F12" s="383"/>
      <c r="G12" s="384"/>
    </row>
    <row r="13" spans="1:7" ht="15" customHeight="1">
      <c r="A13" s="180"/>
      <c r="B13" s="181" t="s">
        <v>132</v>
      </c>
      <c r="C13" s="49"/>
      <c r="D13" s="49"/>
      <c r="E13" s="49"/>
      <c r="F13" s="49"/>
      <c r="G13" s="50"/>
    </row>
    <row r="14" spans="1:7" ht="15" customHeight="1">
      <c r="A14" s="180"/>
      <c r="B14" s="382" t="s">
        <v>124</v>
      </c>
      <c r="C14" s="383"/>
      <c r="D14" s="383"/>
      <c r="E14" s="383"/>
      <c r="F14" s="383"/>
      <c r="G14" s="384"/>
    </row>
    <row r="15" spans="1:7" ht="15" customHeight="1">
      <c r="A15" s="180"/>
      <c r="B15" s="181" t="s">
        <v>133</v>
      </c>
      <c r="C15" s="49"/>
      <c r="D15" s="49"/>
      <c r="E15" s="49"/>
      <c r="F15" s="49"/>
      <c r="G15" s="50"/>
    </row>
    <row r="16" spans="1:7" ht="15" customHeight="1">
      <c r="A16" s="184"/>
      <c r="B16" s="382" t="s">
        <v>124</v>
      </c>
      <c r="C16" s="383"/>
      <c r="D16" s="383"/>
      <c r="E16" s="383"/>
      <c r="F16" s="383"/>
      <c r="G16" s="384"/>
    </row>
    <row r="17" spans="1:7" ht="15" customHeight="1">
      <c r="A17" s="177" t="s">
        <v>126</v>
      </c>
      <c r="B17" s="176" t="s">
        <v>134</v>
      </c>
      <c r="C17" s="49"/>
      <c r="D17" s="49"/>
      <c r="E17" s="49"/>
      <c r="F17" s="49"/>
      <c r="G17" s="50"/>
    </row>
    <row r="18" spans="1:7" ht="15" customHeight="1">
      <c r="A18" s="180"/>
      <c r="B18" s="382" t="s">
        <v>124</v>
      </c>
      <c r="C18" s="383"/>
      <c r="D18" s="383"/>
      <c r="E18" s="383"/>
      <c r="F18" s="383"/>
      <c r="G18" s="384"/>
    </row>
    <row r="19" spans="1:7" ht="15" customHeight="1">
      <c r="A19" s="187"/>
      <c r="B19" s="181" t="s">
        <v>135</v>
      </c>
      <c r="C19" s="49"/>
      <c r="D19" s="49"/>
      <c r="E19" s="49"/>
      <c r="F19" s="49"/>
      <c r="G19" s="50"/>
    </row>
    <row r="20" spans="1:7" ht="15" customHeight="1">
      <c r="A20" s="188"/>
      <c r="B20" s="379" t="s">
        <v>136</v>
      </c>
      <c r="C20" s="380"/>
      <c r="D20" s="380"/>
      <c r="E20" s="380"/>
      <c r="F20" s="380"/>
      <c r="G20" s="381"/>
    </row>
    <row r="21" spans="1:7" ht="15" customHeight="1">
      <c r="A21" s="185"/>
      <c r="B21" s="383" t="s">
        <v>124</v>
      </c>
      <c r="C21" s="383"/>
      <c r="D21" s="383"/>
      <c r="E21" s="383"/>
      <c r="F21" s="383"/>
      <c r="G21" s="384"/>
    </row>
    <row r="22" spans="1:7" ht="15" customHeight="1">
      <c r="A22" s="186"/>
      <c r="B22" s="382" t="s">
        <v>124</v>
      </c>
      <c r="C22" s="383"/>
      <c r="D22" s="383"/>
      <c r="E22" s="383"/>
      <c r="F22" s="383"/>
      <c r="G22" s="384"/>
    </row>
    <row r="23" spans="1:7" ht="15" customHeight="1">
      <c r="A23" s="185"/>
      <c r="B23" s="264"/>
      <c r="C23" s="264"/>
      <c r="D23" s="264"/>
      <c r="E23" s="264"/>
      <c r="F23" s="264"/>
      <c r="G23" s="265"/>
    </row>
    <row r="24" spans="1:7" ht="12.75">
      <c r="A24" s="185"/>
      <c r="B24" s="390" t="s">
        <v>124</v>
      </c>
      <c r="C24" s="390"/>
      <c r="D24" s="390"/>
      <c r="E24" s="390"/>
      <c r="F24" s="390"/>
      <c r="G24" s="391"/>
    </row>
    <row r="25" spans="1:7" ht="12.75">
      <c r="A25" s="185"/>
      <c r="B25" s="264"/>
      <c r="C25" s="264"/>
      <c r="D25" s="264"/>
      <c r="E25" s="264"/>
      <c r="F25" s="264"/>
      <c r="G25" s="265"/>
    </row>
    <row r="26" spans="1:7" ht="12.75">
      <c r="A26" s="185"/>
      <c r="B26" s="264"/>
      <c r="C26" s="264"/>
      <c r="D26" s="264"/>
      <c r="E26" s="264"/>
      <c r="F26" s="264"/>
      <c r="G26" s="265"/>
    </row>
    <row r="27" spans="1:7" ht="12.75">
      <c r="A27" s="185"/>
      <c r="B27" s="383" t="s">
        <v>124</v>
      </c>
      <c r="C27" s="383"/>
      <c r="D27" s="383"/>
      <c r="E27" s="383"/>
      <c r="F27" s="383"/>
      <c r="G27" s="384"/>
    </row>
    <row r="28" spans="1:7" ht="12.75">
      <c r="A28" s="186"/>
      <c r="B28" s="382" t="s">
        <v>124</v>
      </c>
      <c r="C28" s="383"/>
      <c r="D28" s="383"/>
      <c r="E28" s="383"/>
      <c r="F28" s="383"/>
      <c r="G28" s="384"/>
    </row>
    <row r="29" spans="1:7" ht="12.75">
      <c r="A29" s="185"/>
      <c r="B29" s="390" t="s">
        <v>124</v>
      </c>
      <c r="C29" s="390"/>
      <c r="D29" s="390"/>
      <c r="E29" s="390"/>
      <c r="F29" s="390"/>
      <c r="G29" s="391"/>
    </row>
    <row r="30" spans="1:7" ht="12.75">
      <c r="A30" s="188"/>
      <c r="B30" s="379" t="s">
        <v>137</v>
      </c>
      <c r="C30" s="380"/>
      <c r="D30" s="380"/>
      <c r="E30" s="380"/>
      <c r="F30" s="380"/>
      <c r="G30" s="381"/>
    </row>
    <row r="31" spans="1:7" ht="12.75">
      <c r="A31" s="185"/>
      <c r="B31" s="383" t="s">
        <v>124</v>
      </c>
      <c r="C31" s="383"/>
      <c r="D31" s="383"/>
      <c r="E31" s="383"/>
      <c r="F31" s="383"/>
      <c r="G31" s="384"/>
    </row>
    <row r="32" spans="1:7" ht="12.75">
      <c r="A32" s="186"/>
      <c r="B32" s="382" t="s">
        <v>124</v>
      </c>
      <c r="C32" s="383"/>
      <c r="D32" s="383"/>
      <c r="E32" s="383"/>
      <c r="F32" s="383"/>
      <c r="G32" s="384"/>
    </row>
    <row r="33" spans="1:7" ht="12.75">
      <c r="A33" s="185"/>
      <c r="B33" s="390" t="s">
        <v>124</v>
      </c>
      <c r="C33" s="390"/>
      <c r="D33" s="390"/>
      <c r="E33" s="390"/>
      <c r="F33" s="390"/>
      <c r="G33" s="391"/>
    </row>
    <row r="34" spans="1:7" ht="12.75">
      <c r="A34" s="185"/>
      <c r="B34" s="264"/>
      <c r="C34" s="264"/>
      <c r="D34" s="264"/>
      <c r="E34" s="264"/>
      <c r="F34" s="264"/>
      <c r="G34" s="265"/>
    </row>
    <row r="35" spans="1:7" ht="12.75">
      <c r="A35" s="185"/>
      <c r="B35" s="264"/>
      <c r="C35" s="264"/>
      <c r="D35" s="264"/>
      <c r="E35" s="264"/>
      <c r="F35" s="264"/>
      <c r="G35" s="265"/>
    </row>
    <row r="36" spans="1:7" ht="12.75">
      <c r="A36" s="185"/>
      <c r="B36" s="264"/>
      <c r="C36" s="264"/>
      <c r="D36" s="264"/>
      <c r="E36" s="264"/>
      <c r="F36" s="264"/>
      <c r="G36" s="265"/>
    </row>
    <row r="37" spans="1:7" ht="12.75">
      <c r="A37" s="185"/>
      <c r="B37" s="383" t="s">
        <v>124</v>
      </c>
      <c r="C37" s="383"/>
      <c r="D37" s="383"/>
      <c r="E37" s="383"/>
      <c r="F37" s="383"/>
      <c r="G37" s="384"/>
    </row>
    <row r="38" spans="1:7" ht="12.75">
      <c r="A38" s="186"/>
      <c r="B38" s="382" t="s">
        <v>124</v>
      </c>
      <c r="C38" s="383"/>
      <c r="D38" s="383"/>
      <c r="E38" s="383"/>
      <c r="F38" s="383"/>
      <c r="G38" s="384"/>
    </row>
    <row r="39" spans="1:7" ht="12.75">
      <c r="A39" s="185"/>
      <c r="B39" s="390" t="s">
        <v>124</v>
      </c>
      <c r="C39" s="390"/>
      <c r="D39" s="390"/>
      <c r="E39" s="390"/>
      <c r="F39" s="390"/>
      <c r="G39" s="391"/>
    </row>
    <row r="40" spans="1:7" ht="12.75">
      <c r="A40" s="188"/>
      <c r="B40" s="379" t="s">
        <v>138</v>
      </c>
      <c r="C40" s="380"/>
      <c r="D40" s="380"/>
      <c r="E40" s="380"/>
      <c r="F40" s="380"/>
      <c r="G40" s="381"/>
    </row>
    <row r="41" spans="1:7" ht="12.75">
      <c r="A41" s="185"/>
      <c r="B41" s="383" t="s">
        <v>124</v>
      </c>
      <c r="C41" s="383"/>
      <c r="D41" s="383"/>
      <c r="E41" s="383"/>
      <c r="F41" s="383"/>
      <c r="G41" s="384"/>
    </row>
    <row r="42" spans="1:7" ht="12.75">
      <c r="A42" s="186"/>
      <c r="B42" s="382" t="s">
        <v>124</v>
      </c>
      <c r="C42" s="383"/>
      <c r="D42" s="383"/>
      <c r="E42" s="383"/>
      <c r="F42" s="383"/>
      <c r="G42" s="384"/>
    </row>
    <row r="43" spans="1:7" ht="12.75">
      <c r="A43" s="185"/>
      <c r="B43" s="264"/>
      <c r="C43" s="264"/>
      <c r="D43" s="264"/>
      <c r="E43" s="264"/>
      <c r="F43" s="264"/>
      <c r="G43" s="265"/>
    </row>
    <row r="44" spans="1:7" ht="12.75">
      <c r="A44" s="185"/>
      <c r="B44" s="264"/>
      <c r="C44" s="264"/>
      <c r="D44" s="264"/>
      <c r="E44" s="264"/>
      <c r="F44" s="264"/>
      <c r="G44" s="265"/>
    </row>
    <row r="45" spans="1:7" ht="12.75">
      <c r="A45" s="185"/>
      <c r="B45" s="264"/>
      <c r="C45" s="264"/>
      <c r="D45" s="264"/>
      <c r="E45" s="264"/>
      <c r="F45" s="264"/>
      <c r="G45" s="265"/>
    </row>
    <row r="46" spans="1:7" ht="12.75">
      <c r="A46" s="185"/>
      <c r="B46" s="390" t="s">
        <v>124</v>
      </c>
      <c r="C46" s="390"/>
      <c r="D46" s="390"/>
      <c r="E46" s="390"/>
      <c r="F46" s="390"/>
      <c r="G46" s="391"/>
    </row>
    <row r="47" spans="1:7" ht="12.75">
      <c r="A47" s="185"/>
      <c r="B47" s="383" t="s">
        <v>124</v>
      </c>
      <c r="C47" s="383"/>
      <c r="D47" s="383"/>
      <c r="E47" s="383"/>
      <c r="F47" s="383"/>
      <c r="G47" s="384"/>
    </row>
    <row r="48" spans="1:7" ht="12.75">
      <c r="A48" s="186"/>
      <c r="B48" s="382" t="s">
        <v>124</v>
      </c>
      <c r="C48" s="383"/>
      <c r="D48" s="383"/>
      <c r="E48" s="383"/>
      <c r="F48" s="383"/>
      <c r="G48" s="384"/>
    </row>
    <row r="49" spans="1:7" ht="12.75">
      <c r="A49" s="185"/>
      <c r="B49" s="390" t="s">
        <v>124</v>
      </c>
      <c r="C49" s="390"/>
      <c r="D49" s="390"/>
      <c r="E49" s="390"/>
      <c r="F49" s="390"/>
      <c r="G49" s="391"/>
    </row>
    <row r="50" spans="1:7" ht="12.75">
      <c r="A50" s="188"/>
      <c r="B50" s="379" t="s">
        <v>139</v>
      </c>
      <c r="C50" s="380"/>
      <c r="D50" s="380"/>
      <c r="E50" s="380"/>
      <c r="F50" s="380"/>
      <c r="G50" s="381"/>
    </row>
    <row r="51" spans="1:7" ht="12.75">
      <c r="A51" s="185"/>
      <c r="B51" s="383" t="s">
        <v>124</v>
      </c>
      <c r="C51" s="383"/>
      <c r="D51" s="383"/>
      <c r="E51" s="383"/>
      <c r="F51" s="383"/>
      <c r="G51" s="384"/>
    </row>
    <row r="52" spans="1:7" ht="12.75">
      <c r="A52" s="186"/>
      <c r="B52" s="382" t="s">
        <v>124</v>
      </c>
      <c r="C52" s="383"/>
      <c r="D52" s="383"/>
      <c r="E52" s="383"/>
      <c r="F52" s="383"/>
      <c r="G52" s="384"/>
    </row>
    <row r="53" spans="1:7" ht="12.75">
      <c r="A53" s="185"/>
      <c r="B53" s="264"/>
      <c r="C53" s="264"/>
      <c r="D53" s="264"/>
      <c r="E53" s="264"/>
      <c r="F53" s="264"/>
      <c r="G53" s="265"/>
    </row>
    <row r="54" spans="1:7" ht="12.75">
      <c r="A54" s="185"/>
      <c r="B54" s="264"/>
      <c r="C54" s="264"/>
      <c r="D54" s="264"/>
      <c r="E54" s="264"/>
      <c r="F54" s="264"/>
      <c r="G54" s="265"/>
    </row>
    <row r="55" spans="1:7" ht="12.75">
      <c r="A55" s="185"/>
      <c r="B55" s="264"/>
      <c r="C55" s="264"/>
      <c r="D55" s="264"/>
      <c r="E55" s="264"/>
      <c r="F55" s="264"/>
      <c r="G55" s="265"/>
    </row>
    <row r="56" spans="1:7" ht="12.75">
      <c r="A56" s="185"/>
      <c r="B56" s="390" t="s">
        <v>124</v>
      </c>
      <c r="C56" s="390"/>
      <c r="D56" s="390"/>
      <c r="E56" s="390"/>
      <c r="F56" s="390"/>
      <c r="G56" s="391"/>
    </row>
    <row r="57" spans="1:7" ht="12.75">
      <c r="A57" s="185"/>
      <c r="B57" s="383" t="s">
        <v>124</v>
      </c>
      <c r="C57" s="383"/>
      <c r="D57" s="383"/>
      <c r="E57" s="383"/>
      <c r="F57" s="383"/>
      <c r="G57" s="384"/>
    </row>
    <row r="58" spans="1:7" ht="12.75">
      <c r="A58" s="186"/>
      <c r="B58" s="382" t="s">
        <v>124</v>
      </c>
      <c r="C58" s="383"/>
      <c r="D58" s="383"/>
      <c r="E58" s="383"/>
      <c r="F58" s="383"/>
      <c r="G58" s="384"/>
    </row>
    <row r="59" spans="1:7" ht="12.75">
      <c r="A59" s="185"/>
      <c r="B59" s="392" t="s">
        <v>124</v>
      </c>
      <c r="C59" s="392"/>
      <c r="D59" s="392"/>
      <c r="E59" s="392"/>
      <c r="F59" s="392"/>
      <c r="G59" s="393"/>
    </row>
    <row r="60" ht="12.75">
      <c r="A60" s="190"/>
    </row>
    <row r="62" ht="12.75">
      <c r="J62" s="189"/>
    </row>
  </sheetData>
  <sheetProtection/>
  <mergeCells count="39">
    <mergeCell ref="B58:G58"/>
    <mergeCell ref="B59:G59"/>
    <mergeCell ref="B49:G49"/>
    <mergeCell ref="B50:G50"/>
    <mergeCell ref="B51:G51"/>
    <mergeCell ref="B52:G52"/>
    <mergeCell ref="B56:G56"/>
    <mergeCell ref="B57:G57"/>
    <mergeCell ref="B40:G40"/>
    <mergeCell ref="B41:G41"/>
    <mergeCell ref="B42:G42"/>
    <mergeCell ref="B46:G46"/>
    <mergeCell ref="B47:G47"/>
    <mergeCell ref="B48:G48"/>
    <mergeCell ref="B31:G31"/>
    <mergeCell ref="B32:G32"/>
    <mergeCell ref="B33:G33"/>
    <mergeCell ref="B37:G37"/>
    <mergeCell ref="B38:G38"/>
    <mergeCell ref="B39:G39"/>
    <mergeCell ref="B27:G27"/>
    <mergeCell ref="B28:G28"/>
    <mergeCell ref="B29:G29"/>
    <mergeCell ref="B6:G6"/>
    <mergeCell ref="B8:G8"/>
    <mergeCell ref="B10:G10"/>
    <mergeCell ref="B12:G12"/>
    <mergeCell ref="B14:G14"/>
    <mergeCell ref="B21:G21"/>
    <mergeCell ref="B1:F1"/>
    <mergeCell ref="B30:G30"/>
    <mergeCell ref="B16:G16"/>
    <mergeCell ref="B18:G18"/>
    <mergeCell ref="A2:G2"/>
    <mergeCell ref="A3:G3"/>
    <mergeCell ref="A4:G4"/>
    <mergeCell ref="B20:G20"/>
    <mergeCell ref="B22:G22"/>
    <mergeCell ref="B24:G24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eddy</cp:lastModifiedBy>
  <cp:lastPrinted>2010-12-10T15:17:34Z</cp:lastPrinted>
  <dcterms:created xsi:type="dcterms:W3CDTF">2004-01-18T21:06:38Z</dcterms:created>
  <dcterms:modified xsi:type="dcterms:W3CDTF">2011-01-24T13:56:27Z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